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codeName="ThisWorkbook" defaultThemeVersion="166925"/>
  <mc:AlternateContent xmlns:mc="http://schemas.openxmlformats.org/markup-compatibility/2006">
    <mc:Choice Requires="x15">
      <x15ac:absPath xmlns:x15ac="http://schemas.microsoft.com/office/spreadsheetml/2010/11/ac" url="https://uoe-my.sharepoint.com/personal/s1892350_ed_ac_uk/Documents/Global_Agriculture/Assessment/Y4 - S2/Dissertation/RMarkdown/Draft 6/data_analysis/Calcs/"/>
    </mc:Choice>
  </mc:AlternateContent>
  <xr:revisionPtr revIDLastSave="37641" documentId="13_ncr:1_{3C171430-BC4F-4EC1-A0BD-5979ABF9A5A2}" xr6:coauthVersionLast="47" xr6:coauthVersionMax="47" xr10:uidLastSave="{DF9C10E8-980E-B54A-867D-DB9095AD8D52}"/>
  <bookViews>
    <workbookView xWindow="0" yWindow="500" windowWidth="25600" windowHeight="28300" tabRatio="777" xr2:uid="{532B3AFC-8D9B-8344-92C9-2A2F9B7275F7}"/>
  </bookViews>
  <sheets>
    <sheet name="Project Details and Calculation" sheetId="1" r:id="rId1"/>
    <sheet name="Sheet9" sheetId="32" r:id="rId2"/>
    <sheet name="Sheet7" sheetId="31" r:id="rId3"/>
    <sheet name="Sheet6" sheetId="27" r:id="rId4"/>
    <sheet name="Sheet5" sheetId="26" r:id="rId5"/>
    <sheet name="Sheet2" sheetId="23" r:id="rId6"/>
    <sheet name="Costs" sheetId="9" r:id="rId7"/>
    <sheet name="Costs - Nix Pocketbook" sheetId="5" r:id="rId8"/>
    <sheet name="Sheet1" sheetId="10" r:id="rId9"/>
    <sheet name="Costs - Other" sheetId="6" r:id="rId10"/>
    <sheet name="Scot. - Woodland Creation Grant" sheetId="2" r:id="rId11"/>
    <sheet name="References" sheetId="4" r:id="rId12"/>
    <sheet name="Resources" sheetId="8" r:id="rId13"/>
    <sheet name="Sheet3" sheetId="24" r:id="rId14"/>
    <sheet name="Sheet8" sheetId="29" r:id="rId15"/>
    <sheet name="Sensitivity Output Sheet" sheetId="30" r:id="rId16"/>
    <sheet name="Sheet4" sheetId="25" r:id="rId17"/>
  </sheets>
  <definedNames>
    <definedName name="_xlnm._FilterDatabase" localSheetId="5" hidden="1">Sheet2!$B$2:$C$39</definedName>
    <definedName name="Cost_Level">'Project Details and Calculation'!$C$3</definedName>
    <definedName name="OutputCell">'Project Details and Calculation'!$N$188</definedName>
    <definedName name="Ploughed_or_Moulded">'Project Details and Calculation'!$C$22</definedName>
    <definedName name="Target_or_Standard">'Project Details and Calculation'!$C$20</definedName>
    <definedName name="Upland_or_Lowland">'Project Details and Calculation'!$C$21</definedName>
    <definedName name="Woodland_Type">'Project Details and Calculation'!$C$23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40" i="30" l="1"/>
  <c r="E407" i="30"/>
  <c r="E1671" i="30"/>
  <c r="E1665" i="30"/>
  <c r="E625" i="30"/>
  <c r="E397" i="30"/>
  <c r="E1670" i="30"/>
  <c r="E1664" i="30"/>
  <c r="E614" i="30"/>
  <c r="E392" i="30"/>
  <c r="E609" i="30"/>
  <c r="E389" i="30"/>
  <c r="E604" i="30"/>
  <c r="E386" i="30"/>
  <c r="E598" i="30"/>
  <c r="E383" i="30"/>
  <c r="E593" i="30"/>
  <c r="E380" i="30"/>
  <c r="E585" i="30"/>
  <c r="E377" i="30"/>
  <c r="E570" i="30"/>
  <c r="E374" i="30"/>
  <c r="E549" i="30"/>
  <c r="E367" i="30"/>
  <c r="E539" i="30"/>
  <c r="E364" i="30"/>
  <c r="E529" i="30"/>
  <c r="E361" i="30"/>
  <c r="E513" i="30"/>
  <c r="E358" i="30"/>
  <c r="E497" i="30"/>
  <c r="E355" i="30"/>
  <c r="E481" i="30"/>
  <c r="E352" i="30"/>
  <c r="E473" i="30"/>
  <c r="E349" i="30"/>
  <c r="E467" i="30"/>
  <c r="E346" i="30"/>
  <c r="E461" i="30"/>
  <c r="E343" i="30"/>
  <c r="E456" i="30"/>
  <c r="E340" i="30"/>
  <c r="E758" i="30"/>
  <c r="E447" i="30"/>
  <c r="E742" i="30"/>
  <c r="E442" i="30"/>
  <c r="E728" i="30"/>
  <c r="E437" i="30"/>
  <c r="E713" i="30"/>
  <c r="E432" i="30"/>
  <c r="E699" i="30"/>
  <c r="E427" i="30"/>
  <c r="E683" i="30"/>
  <c r="E422" i="30"/>
  <c r="E635" i="30"/>
  <c r="E404" i="30"/>
  <c r="E564" i="30"/>
  <c r="E371" i="30"/>
  <c r="E1263" i="30"/>
  <c r="E1340" i="30"/>
  <c r="E1337" i="30"/>
  <c r="E1334" i="30"/>
  <c r="E1331" i="30"/>
  <c r="E1328" i="30"/>
  <c r="E1325" i="30"/>
  <c r="E1310" i="30"/>
  <c r="E1287" i="30"/>
  <c r="E965" i="30"/>
  <c r="E775" i="30"/>
  <c r="E455" i="30"/>
  <c r="E339" i="30"/>
  <c r="E1108" i="30"/>
  <c r="E958" i="30"/>
  <c r="E757" i="30"/>
  <c r="E446" i="30"/>
  <c r="E1102" i="30"/>
  <c r="E951" i="30"/>
  <c r="E741" i="30"/>
  <c r="E441" i="30"/>
  <c r="E1096" i="30"/>
  <c r="E942" i="30"/>
  <c r="E727" i="30"/>
  <c r="E436" i="30"/>
  <c r="E1092" i="30"/>
  <c r="E929" i="30"/>
  <c r="E712" i="30"/>
  <c r="E431" i="30"/>
  <c r="E1088" i="30"/>
  <c r="E916" i="30"/>
  <c r="E698" i="30"/>
  <c r="E426" i="30"/>
  <c r="E1080" i="30"/>
  <c r="E900" i="30"/>
  <c r="E682" i="30"/>
  <c r="E421" i="30"/>
  <c r="E1052" i="30"/>
  <c r="E864" i="30"/>
  <c r="E634" i="30"/>
  <c r="E403" i="30"/>
  <c r="E1011" i="30"/>
  <c r="E819" i="30"/>
  <c r="E563" i="30"/>
  <c r="E370" i="30"/>
  <c r="E774" i="30"/>
  <c r="E454" i="30"/>
  <c r="E338" i="30"/>
  <c r="E957" i="30"/>
  <c r="E756" i="30"/>
  <c r="E445" i="30"/>
  <c r="E950" i="30"/>
  <c r="E740" i="30"/>
  <c r="E440" i="30"/>
  <c r="E941" i="30"/>
  <c r="E726" i="30"/>
  <c r="E435" i="30"/>
  <c r="E928" i="30"/>
  <c r="E711" i="30"/>
  <c r="E430" i="30"/>
  <c r="E915" i="30"/>
  <c r="E697" i="30"/>
  <c r="E425" i="30"/>
  <c r="E899" i="30"/>
  <c r="E681" i="30"/>
  <c r="E420" i="30"/>
  <c r="E863" i="30"/>
  <c r="E633" i="30"/>
  <c r="E402" i="30"/>
  <c r="E818" i="30"/>
  <c r="E562" i="30"/>
  <c r="E369" i="30"/>
  <c r="E767" i="30"/>
  <c r="E766" i="30"/>
  <c r="E765" i="30"/>
  <c r="E764" i="30"/>
  <c r="E763" i="30"/>
  <c r="E34" i="30"/>
  <c r="E762" i="30"/>
  <c r="E761" i="30"/>
  <c r="E760" i="30"/>
  <c r="E759" i="30"/>
  <c r="E750" i="30"/>
  <c r="E749" i="30"/>
  <c r="E11" i="30"/>
  <c r="E748" i="30"/>
  <c r="E33" i="30"/>
  <c r="E747" i="30"/>
  <c r="E746" i="30"/>
  <c r="E745" i="30"/>
  <c r="E744" i="30"/>
  <c r="E743" i="30"/>
  <c r="E735" i="30"/>
  <c r="E734" i="30"/>
  <c r="E733" i="30"/>
  <c r="E732" i="30"/>
  <c r="E116" i="30"/>
  <c r="E115" i="30"/>
  <c r="E114" i="30"/>
  <c r="E112" i="30"/>
  <c r="E111" i="30"/>
  <c r="E110" i="30"/>
  <c r="E109" i="30"/>
  <c r="E108" i="30"/>
  <c r="E107" i="30"/>
  <c r="E945" i="30"/>
  <c r="E731" i="30"/>
  <c r="E944" i="30"/>
  <c r="E730" i="30"/>
  <c r="E943" i="30"/>
  <c r="E729" i="30"/>
  <c r="E937" i="30"/>
  <c r="E721" i="30"/>
  <c r="E936" i="30"/>
  <c r="E720" i="30"/>
  <c r="E935" i="30"/>
  <c r="E719" i="30"/>
  <c r="E934" i="30"/>
  <c r="E718" i="30"/>
  <c r="E933" i="30"/>
  <c r="E717" i="30"/>
  <c r="E932" i="30"/>
  <c r="E716" i="30"/>
  <c r="E106" i="30"/>
  <c r="E105" i="30"/>
  <c r="E103" i="30"/>
  <c r="E102" i="30"/>
  <c r="E101" i="30"/>
  <c r="E100" i="30"/>
  <c r="E99" i="30"/>
  <c r="E98" i="30"/>
  <c r="E97" i="30"/>
  <c r="E931" i="30"/>
  <c r="E715" i="30"/>
  <c r="E930" i="30"/>
  <c r="E714" i="30"/>
  <c r="E924" i="30"/>
  <c r="E707" i="30"/>
  <c r="E923" i="30"/>
  <c r="E706" i="30"/>
  <c r="E922" i="30"/>
  <c r="E705" i="30"/>
  <c r="E921" i="30"/>
  <c r="E704" i="30"/>
  <c r="E920" i="30"/>
  <c r="E703" i="30"/>
  <c r="E919" i="30"/>
  <c r="E702" i="30"/>
  <c r="E918" i="30"/>
  <c r="E701" i="30"/>
  <c r="E96" i="30"/>
  <c r="E94" i="30"/>
  <c r="E93" i="30"/>
  <c r="E92" i="30"/>
  <c r="E91" i="30"/>
  <c r="E90" i="30"/>
  <c r="E89" i="30"/>
  <c r="E88" i="30"/>
  <c r="E87" i="30"/>
  <c r="E917" i="30"/>
  <c r="E700" i="30"/>
  <c r="E912" i="30"/>
  <c r="E693" i="30"/>
  <c r="E911" i="30"/>
  <c r="E692" i="30"/>
  <c r="E910" i="30"/>
  <c r="E691" i="30"/>
  <c r="E909" i="30"/>
  <c r="E690" i="30"/>
  <c r="E908" i="30"/>
  <c r="E689" i="30"/>
  <c r="E907" i="30"/>
  <c r="E688" i="30"/>
  <c r="E906" i="30"/>
  <c r="E687" i="30"/>
  <c r="E905" i="30"/>
  <c r="E686" i="30"/>
  <c r="E85" i="30"/>
  <c r="E84" i="30"/>
  <c r="E83" i="30"/>
  <c r="E82" i="30"/>
  <c r="E81" i="30"/>
  <c r="E80" i="30"/>
  <c r="E79" i="30"/>
  <c r="E78" i="30"/>
  <c r="E77" i="30"/>
  <c r="E896" i="30"/>
  <c r="E677" i="30"/>
  <c r="E894" i="30"/>
  <c r="E674" i="30"/>
  <c r="E891" i="30"/>
  <c r="E670" i="30"/>
  <c r="E888" i="30"/>
  <c r="E666" i="30"/>
  <c r="E885" i="30"/>
  <c r="E662" i="30"/>
  <c r="E882" i="30"/>
  <c r="E658" i="30"/>
  <c r="E878" i="30"/>
  <c r="E653" i="30"/>
  <c r="E875" i="30"/>
  <c r="E649" i="30"/>
  <c r="E873" i="30"/>
  <c r="E645" i="30"/>
  <c r="E72" i="30"/>
  <c r="E70" i="30"/>
  <c r="E68" i="30"/>
  <c r="E66" i="30"/>
  <c r="E64" i="30"/>
  <c r="E62" i="30"/>
  <c r="E60" i="30"/>
  <c r="E58" i="30"/>
  <c r="E56" i="30"/>
  <c r="E856" i="30"/>
  <c r="E624" i="30"/>
  <c r="E852" i="30"/>
  <c r="E619" i="30"/>
  <c r="E847" i="30"/>
  <c r="E613" i="30"/>
  <c r="E843" i="30"/>
  <c r="E608" i="30"/>
  <c r="E840" i="30"/>
  <c r="E603" i="30"/>
  <c r="E836" i="30"/>
  <c r="E597" i="30"/>
  <c r="E832" i="30"/>
  <c r="E592" i="30"/>
  <c r="E828" i="30"/>
  <c r="E584" i="30"/>
  <c r="E824" i="30"/>
  <c r="E569" i="30"/>
  <c r="E51" i="30"/>
  <c r="E49" i="30"/>
  <c r="E47" i="30"/>
  <c r="E45" i="30"/>
  <c r="E43" i="30"/>
  <c r="E41" i="30"/>
  <c r="E39" i="30"/>
  <c r="E37" i="30"/>
  <c r="E119" i="30"/>
  <c r="E807" i="30"/>
  <c r="E528" i="30"/>
  <c r="E802" i="30"/>
  <c r="E512" i="30"/>
  <c r="E798" i="30"/>
  <c r="E496" i="30"/>
  <c r="E794" i="30"/>
  <c r="E480" i="30"/>
  <c r="E788" i="30"/>
  <c r="E472" i="30"/>
  <c r="E783" i="30"/>
  <c r="E466" i="30"/>
  <c r="E7" i="30"/>
  <c r="E6" i="30"/>
  <c r="E773" i="30"/>
  <c r="E453" i="30"/>
  <c r="E956" i="30"/>
  <c r="E755" i="30"/>
  <c r="E1189" i="30"/>
  <c r="E1035" i="30"/>
  <c r="E1186" i="30"/>
  <c r="E1032" i="30"/>
  <c r="E1180" i="30"/>
  <c r="E1028" i="30"/>
  <c r="E1175" i="30"/>
  <c r="E1024" i="30"/>
  <c r="E1170" i="30"/>
  <c r="E1020" i="30"/>
  <c r="E1165" i="30"/>
  <c r="E1016" i="30"/>
  <c r="E1158" i="30"/>
  <c r="E1008" i="30"/>
  <c r="E1153" i="30"/>
  <c r="E1003" i="30"/>
  <c r="E1147" i="30"/>
  <c r="E998" i="30"/>
  <c r="E1142" i="30"/>
  <c r="E993" i="30"/>
  <c r="E1138" i="30"/>
  <c r="E989" i="30"/>
  <c r="E1134" i="30"/>
  <c r="E985" i="30"/>
  <c r="E1128" i="30"/>
  <c r="E979" i="30"/>
  <c r="E1124" i="30"/>
  <c r="E974" i="30"/>
  <c r="E1119" i="30"/>
  <c r="E970" i="30"/>
  <c r="E1114" i="30"/>
  <c r="E964" i="30"/>
  <c r="E1259" i="30"/>
  <c r="E1107" i="30"/>
  <c r="E1254" i="30"/>
  <c r="E1101" i="30"/>
  <c r="E1240" i="30"/>
  <c r="E1085" i="30"/>
  <c r="E904" i="30"/>
  <c r="E685" i="30"/>
  <c r="E1238" i="30"/>
  <c r="E1083" i="30"/>
  <c r="E902" i="30"/>
  <c r="E684" i="30"/>
  <c r="E1708" i="30"/>
  <c r="E1702" i="30"/>
  <c r="E893" i="30"/>
  <c r="E673" i="30"/>
  <c r="E1230" i="30"/>
  <c r="E1074" i="30"/>
  <c r="E890" i="30"/>
  <c r="E669" i="30"/>
  <c r="E1707" i="30"/>
  <c r="E1701" i="30"/>
  <c r="E887" i="30"/>
  <c r="E665" i="30"/>
  <c r="E1226" i="30"/>
  <c r="E21" i="30"/>
  <c r="E22" i="30"/>
  <c r="E661" i="30"/>
  <c r="E1223" i="30"/>
  <c r="E1068" i="30"/>
  <c r="E881" i="30"/>
  <c r="E657" i="30"/>
  <c r="E1214" i="30"/>
  <c r="E1060" i="30"/>
  <c r="E872" i="30"/>
  <c r="E644" i="30"/>
  <c r="E1209" i="30"/>
  <c r="E1056" i="30"/>
  <c r="E868" i="30"/>
  <c r="E639" i="30"/>
  <c r="E1203" i="30"/>
  <c r="E1049" i="30"/>
  <c r="E860" i="30"/>
  <c r="E629" i="30"/>
  <c r="E1199" i="30"/>
  <c r="E1045" i="30"/>
  <c r="E855" i="30"/>
  <c r="E623" i="30"/>
  <c r="E1196" i="30"/>
  <c r="E1042" i="30"/>
  <c r="E851" i="30"/>
  <c r="E618" i="30"/>
  <c r="E1185" i="30"/>
  <c r="E30" i="30"/>
  <c r="E31" i="30"/>
  <c r="E602" i="30"/>
  <c r="E568" i="30"/>
  <c r="E548" i="30"/>
  <c r="E538" i="30"/>
  <c r="E527" i="30"/>
  <c r="E511" i="30"/>
  <c r="E495" i="30"/>
  <c r="E479" i="30"/>
  <c r="E471" i="30"/>
  <c r="E465" i="30"/>
  <c r="E460" i="30"/>
  <c r="E452" i="30"/>
  <c r="E754" i="30"/>
  <c r="E739" i="30"/>
  <c r="E725" i="30"/>
  <c r="E1179" i="30"/>
  <c r="E23" i="30"/>
  <c r="E24" i="30"/>
  <c r="E1174" i="30"/>
  <c r="E29" i="30"/>
  <c r="E28" i="30"/>
  <c r="E1169" i="30"/>
  <c r="E26" i="30"/>
  <c r="E25" i="30"/>
  <c r="E1164" i="30"/>
  <c r="E1015" i="30"/>
  <c r="E823" i="30"/>
  <c r="E1157" i="30"/>
  <c r="E1007" i="30"/>
  <c r="E815" i="30"/>
  <c r="E1152" i="30"/>
  <c r="E13" i="30"/>
  <c r="E14" i="30"/>
  <c r="E1146" i="30"/>
  <c r="E997" i="30"/>
  <c r="E806" i="30"/>
  <c r="E1141" i="30"/>
  <c r="E992" i="30"/>
  <c r="E801" i="30"/>
  <c r="E1137" i="30"/>
  <c r="E9" i="30"/>
  <c r="E8" i="30"/>
  <c r="E1133" i="30"/>
  <c r="E984" i="30"/>
  <c r="E793" i="30"/>
  <c r="E1127" i="30"/>
  <c r="E978" i="30"/>
  <c r="E787" i="30"/>
  <c r="E1123" i="30"/>
  <c r="E18" i="30"/>
  <c r="E19" i="30"/>
  <c r="E1118" i="30"/>
  <c r="E969" i="30"/>
  <c r="E779" i="30"/>
  <c r="E1113" i="30"/>
  <c r="E963" i="30"/>
  <c r="E772" i="30"/>
  <c r="E1258" i="30"/>
  <c r="E1106" i="30"/>
  <c r="E955" i="30"/>
  <c r="E1253" i="30"/>
  <c r="E1100" i="30"/>
  <c r="E949" i="30"/>
  <c r="E1249" i="30"/>
  <c r="E15" i="30"/>
  <c r="E16" i="30"/>
  <c r="E1400" i="30"/>
  <c r="E1399" i="30"/>
  <c r="E1398" i="30"/>
  <c r="E1239" i="30"/>
  <c r="E1084" i="30"/>
  <c r="E903" i="30"/>
  <c r="E1237" i="30"/>
  <c r="E1082" i="30"/>
  <c r="E1236" i="30"/>
  <c r="E1081" i="30"/>
  <c r="E901" i="30"/>
  <c r="E1395" i="30"/>
  <c r="E1393" i="30"/>
  <c r="E1232" i="30"/>
  <c r="E1076" i="30"/>
  <c r="E1229" i="30"/>
  <c r="E1073" i="30"/>
  <c r="E1390" i="30"/>
  <c r="E1388" i="30"/>
  <c r="E1386" i="30"/>
  <c r="E1225" i="30"/>
  <c r="E1070" i="30"/>
  <c r="E884" i="30"/>
  <c r="E1222" i="30"/>
  <c r="E1067" i="30"/>
  <c r="E880" i="30"/>
  <c r="E1219" i="30"/>
  <c r="E1064" i="30"/>
  <c r="E877" i="30"/>
  <c r="E1383" i="30"/>
  <c r="E1381" i="30"/>
  <c r="E1378" i="30"/>
  <c r="E1213" i="30"/>
  <c r="E1059" i="30"/>
  <c r="E871" i="30"/>
  <c r="E1208" i="30"/>
  <c r="E1055" i="30"/>
  <c r="E867" i="30"/>
  <c r="E1202" i="30"/>
  <c r="E1048" i="30"/>
  <c r="E859" i="30"/>
  <c r="E1375" i="30"/>
  <c r="E1373" i="30"/>
  <c r="E1195" i="30"/>
  <c r="E1041" i="30"/>
  <c r="E850" i="30"/>
  <c r="E1192" i="30"/>
  <c r="E1038" i="30"/>
  <c r="E846" i="30"/>
  <c r="E1370" i="30"/>
  <c r="E1368" i="30"/>
  <c r="E1366" i="30"/>
  <c r="E1364" i="30"/>
  <c r="E1362" i="30"/>
  <c r="E1184" i="30"/>
  <c r="E1031" i="30"/>
  <c r="E839" i="30"/>
  <c r="E1178" i="30"/>
  <c r="E1027" i="30"/>
  <c r="E835" i="30"/>
  <c r="E1173" i="30"/>
  <c r="E1023" i="30"/>
  <c r="E831" i="30"/>
  <c r="E1168" i="30"/>
  <c r="E1019" i="30"/>
  <c r="E827" i="30"/>
  <c r="E1163" i="30"/>
  <c r="E1014" i="30"/>
  <c r="E822" i="30"/>
  <c r="E1357" i="30"/>
  <c r="E1354" i="30"/>
  <c r="E1151" i="30"/>
  <c r="E1002" i="30"/>
  <c r="E811" i="30"/>
  <c r="E1145" i="30"/>
  <c r="E996" i="30"/>
  <c r="E805" i="30"/>
  <c r="E1710" i="30"/>
  <c r="E1350" i="30"/>
  <c r="E1709" i="30"/>
  <c r="E1346" i="30"/>
  <c r="E1344" i="30"/>
  <c r="E1342" i="30"/>
  <c r="E1410" i="30"/>
  <c r="E1408" i="30"/>
  <c r="E1406" i="30"/>
  <c r="E1403" i="30"/>
  <c r="E1706" i="30"/>
  <c r="E988" i="30"/>
  <c r="E797" i="30"/>
  <c r="E1132" i="30"/>
  <c r="E983" i="30"/>
  <c r="E792" i="30"/>
  <c r="E1705" i="30"/>
  <c r="E977" i="30"/>
  <c r="E786" i="30"/>
  <c r="E1122" i="30"/>
  <c r="E973" i="30"/>
  <c r="E782" i="30"/>
  <c r="E1117" i="30"/>
  <c r="E968" i="30"/>
  <c r="E778" i="30"/>
  <c r="E1112" i="30"/>
  <c r="E962" i="30"/>
  <c r="E771" i="30"/>
  <c r="E1257" i="30"/>
  <c r="E1105" i="30"/>
  <c r="E954" i="30"/>
  <c r="E1252" i="30"/>
  <c r="E1099" i="30"/>
  <c r="E948" i="30"/>
  <c r="E1248" i="30"/>
  <c r="E1095" i="30"/>
  <c r="E940" i="30"/>
  <c r="E1245" i="30"/>
  <c r="E1091" i="30"/>
  <c r="E927" i="30"/>
  <c r="E676" i="30"/>
  <c r="E672" i="30"/>
  <c r="E668" i="30"/>
  <c r="E664" i="30"/>
  <c r="E660" i="30"/>
  <c r="E656" i="30"/>
  <c r="E652" i="30"/>
  <c r="E648" i="30"/>
  <c r="E643" i="30"/>
  <c r="E638" i="30"/>
  <c r="E628" i="30"/>
  <c r="E622" i="30"/>
  <c r="E617" i="30"/>
  <c r="E612" i="30"/>
  <c r="E607" i="30"/>
  <c r="E601" i="30"/>
  <c r="E596" i="30"/>
  <c r="E591" i="30"/>
  <c r="E583" i="30"/>
  <c r="E567" i="30"/>
  <c r="E547" i="30"/>
  <c r="E537" i="30"/>
  <c r="E526" i="30"/>
  <c r="E510" i="30"/>
  <c r="E494" i="30"/>
  <c r="E478" i="30"/>
  <c r="E470" i="30"/>
  <c r="E464" i="30"/>
  <c r="E459" i="30"/>
  <c r="E451" i="30"/>
  <c r="E753" i="30"/>
  <c r="E738" i="30"/>
  <c r="E724" i="30"/>
  <c r="E710" i="30"/>
  <c r="E696" i="30"/>
  <c r="E680" i="30"/>
  <c r="E632" i="30"/>
  <c r="E1396" i="30"/>
  <c r="E1322" i="30"/>
  <c r="E1233" i="30"/>
  <c r="E1077" i="30"/>
  <c r="E895" i="30"/>
  <c r="E675" i="30"/>
  <c r="E417" i="30"/>
  <c r="E1394" i="30"/>
  <c r="E1321" i="30"/>
  <c r="E1231" i="30"/>
  <c r="E1075" i="30"/>
  <c r="E892" i="30"/>
  <c r="E671" i="30"/>
  <c r="E416" i="30"/>
  <c r="E1392" i="30"/>
  <c r="E1320" i="30"/>
  <c r="E1228" i="30"/>
  <c r="E1072" i="30"/>
  <c r="E889" i="30"/>
  <c r="E667" i="30"/>
  <c r="E415" i="30"/>
  <c r="E1391" i="30"/>
  <c r="E1319" i="30"/>
  <c r="E1227" i="30"/>
  <c r="E1071" i="30"/>
  <c r="E886" i="30"/>
  <c r="E663" i="30"/>
  <c r="E414" i="30"/>
  <c r="E1389" i="30"/>
  <c r="E1318" i="30"/>
  <c r="E1224" i="30"/>
  <c r="E1069" i="30"/>
  <c r="E883" i="30"/>
  <c r="E659" i="30"/>
  <c r="E413" i="30"/>
  <c r="E1387" i="30"/>
  <c r="E1317" i="30"/>
  <c r="E1221" i="30"/>
  <c r="E1066" i="30"/>
  <c r="E879" i="30"/>
  <c r="E655" i="30"/>
  <c r="E412" i="30"/>
  <c r="E1385" i="30"/>
  <c r="E1316" i="30"/>
  <c r="E1218" i="30"/>
  <c r="E1063" i="30"/>
  <c r="E876" i="30"/>
  <c r="E651" i="30"/>
  <c r="E411" i="30"/>
  <c r="E1384" i="30"/>
  <c r="E1315" i="30"/>
  <c r="E1216" i="30"/>
  <c r="E1061" i="30"/>
  <c r="E874" i="30"/>
  <c r="E647" i="30"/>
  <c r="E410" i="30"/>
  <c r="E1382" i="30"/>
  <c r="E1314" i="30"/>
  <c r="E1212" i="30"/>
  <c r="E1058" i="30"/>
  <c r="E870" i="30"/>
  <c r="E642" i="30"/>
  <c r="E409" i="30"/>
  <c r="E1380" i="30"/>
  <c r="E1312" i="30"/>
  <c r="E1207" i="30"/>
  <c r="E1054" i="30"/>
  <c r="E866" i="30"/>
  <c r="E637" i="30"/>
  <c r="E406" i="30"/>
  <c r="E1377" i="30"/>
  <c r="E1307" i="30"/>
  <c r="E1201" i="30"/>
  <c r="E1047" i="30"/>
  <c r="E858" i="30"/>
  <c r="E627" i="30"/>
  <c r="E399" i="30"/>
  <c r="E1376" i="30"/>
  <c r="E1305" i="30"/>
  <c r="E1198" i="30"/>
  <c r="E1044" i="30"/>
  <c r="E854" i="30"/>
  <c r="E621" i="30"/>
  <c r="E396" i="30"/>
  <c r="E1374" i="30"/>
  <c r="E1303" i="30"/>
  <c r="E1194" i="30"/>
  <c r="E1040" i="30"/>
  <c r="E849" i="30"/>
  <c r="E616" i="30"/>
  <c r="E394" i="30"/>
  <c r="E1372" i="30"/>
  <c r="E1301" i="30"/>
  <c r="E1191" i="30"/>
  <c r="E1037" i="30"/>
  <c r="E845" i="30"/>
  <c r="E611" i="30"/>
  <c r="E391" i="30"/>
  <c r="E1371" i="30"/>
  <c r="E1299" i="30"/>
  <c r="E1188" i="30"/>
  <c r="E1034" i="30"/>
  <c r="E842" i="30"/>
  <c r="E606" i="30"/>
  <c r="E388" i="30"/>
  <c r="E1369" i="30"/>
  <c r="E1297" i="30"/>
  <c r="E1183" i="30"/>
  <c r="E1030" i="30"/>
  <c r="E838" i="30"/>
  <c r="E600" i="30"/>
  <c r="E385" i="30"/>
  <c r="E1367" i="30"/>
  <c r="E1295" i="30"/>
  <c r="E1177" i="30"/>
  <c r="E1026" i="30"/>
  <c r="E834" i="30"/>
  <c r="E595" i="30"/>
  <c r="E382" i="30"/>
  <c r="E1365" i="30"/>
  <c r="E1293" i="30"/>
  <c r="E1172" i="30"/>
  <c r="E1022" i="30"/>
  <c r="E830" i="30"/>
  <c r="E590" i="30"/>
  <c r="E379" i="30"/>
  <c r="E1363" i="30"/>
  <c r="E1291" i="30"/>
  <c r="E1167" i="30"/>
  <c r="E1018" i="30"/>
  <c r="E826" i="30"/>
  <c r="E582" i="30"/>
  <c r="E376" i="30"/>
  <c r="E1361" i="30"/>
  <c r="E1289" i="30"/>
  <c r="E1162" i="30"/>
  <c r="E1013" i="30"/>
  <c r="E821" i="30"/>
  <c r="E566" i="30"/>
  <c r="E373" i="30"/>
  <c r="E1359" i="30"/>
  <c r="E1284" i="30"/>
  <c r="E1156" i="30"/>
  <c r="E1006" i="30"/>
  <c r="E814" i="30"/>
  <c r="E546" i="30"/>
  <c r="E366" i="30"/>
  <c r="E1356" i="30"/>
  <c r="E1281" i="30"/>
  <c r="E1150" i="30"/>
  <c r="E1001" i="30"/>
  <c r="E810" i="30"/>
  <c r="E536" i="30"/>
  <c r="E363" i="30"/>
  <c r="E1353" i="30"/>
  <c r="E1278" i="30"/>
  <c r="E1144" i="30"/>
  <c r="E995" i="30"/>
  <c r="E804" i="30"/>
  <c r="E525" i="30"/>
  <c r="E360" i="30"/>
  <c r="E1352" i="30"/>
  <c r="E1276" i="30"/>
  <c r="E1140" i="30"/>
  <c r="E991" i="30"/>
  <c r="E800" i="30"/>
  <c r="E509" i="30"/>
  <c r="E357" i="30"/>
  <c r="E1351" i="30"/>
  <c r="E1274" i="30"/>
  <c r="E1136" i="30"/>
  <c r="E987" i="30"/>
  <c r="E796" i="30"/>
  <c r="E493" i="30"/>
  <c r="E354" i="30"/>
  <c r="E1349" i="30"/>
  <c r="E1272" i="30"/>
  <c r="E1131" i="30"/>
  <c r="E982" i="30"/>
  <c r="E791" i="30"/>
  <c r="E477" i="30"/>
  <c r="E351" i="30"/>
  <c r="E1347" i="30"/>
  <c r="E1269" i="30"/>
  <c r="E1126" i="30"/>
  <c r="E976" i="30"/>
  <c r="E785" i="30"/>
  <c r="E469" i="30"/>
  <c r="E348" i="30"/>
  <c r="E1345" i="30"/>
  <c r="E1267" i="30"/>
  <c r="E1121" i="30"/>
  <c r="E972" i="30"/>
  <c r="E781" i="30"/>
  <c r="E463" i="30"/>
  <c r="E345" i="30"/>
  <c r="E1343" i="30"/>
  <c r="E1265" i="30"/>
  <c r="E1116" i="30"/>
  <c r="E967" i="30"/>
  <c r="E777" i="30"/>
  <c r="E458" i="30"/>
  <c r="E342" i="30"/>
  <c r="E1341" i="30"/>
  <c r="E1262" i="30"/>
  <c r="E1111" i="30"/>
  <c r="E961" i="30"/>
  <c r="E770" i="30"/>
  <c r="E450" i="30"/>
  <c r="E337" i="30"/>
  <c r="E1409" i="30"/>
  <c r="E1339" i="30"/>
  <c r="E1256" i="30"/>
  <c r="E1104" i="30"/>
  <c r="E953" i="30"/>
  <c r="E752" i="30"/>
  <c r="E444" i="30"/>
  <c r="E1407" i="30"/>
  <c r="E1336" i="30"/>
  <c r="E1251" i="30"/>
  <c r="E1098" i="30"/>
  <c r="E947" i="30"/>
  <c r="E737" i="30"/>
  <c r="E439" i="30"/>
  <c r="E1405" i="30"/>
  <c r="E1333" i="30"/>
  <c r="E1247" i="30"/>
  <c r="E1094" i="30"/>
  <c r="E939" i="30"/>
  <c r="E723" i="30"/>
  <c r="E434" i="30"/>
  <c r="E1402" i="30"/>
  <c r="E1330" i="30"/>
  <c r="E1244" i="30"/>
  <c r="E1090" i="30"/>
  <c r="E926" i="30"/>
  <c r="E709" i="30"/>
  <c r="E429" i="30"/>
  <c r="E1401" i="30"/>
  <c r="E1327" i="30"/>
  <c r="E1242" i="30"/>
  <c r="E1087" i="30"/>
  <c r="E914" i="30"/>
  <c r="E695" i="30"/>
  <c r="E424" i="30"/>
  <c r="E1397" i="30"/>
  <c r="E1324" i="30"/>
  <c r="E1235" i="30"/>
  <c r="E1079" i="30"/>
  <c r="E898" i="30"/>
  <c r="E679" i="30"/>
  <c r="E419" i="30"/>
  <c r="E1379" i="30"/>
  <c r="E1309" i="30"/>
  <c r="E1205" i="30"/>
  <c r="E1051" i="30"/>
  <c r="E862" i="30"/>
  <c r="E631" i="30"/>
  <c r="E401" i="30"/>
  <c r="E1360" i="30"/>
  <c r="E1286" i="30"/>
  <c r="E1160" i="30"/>
  <c r="E1010" i="30"/>
  <c r="E817" i="30"/>
  <c r="E561" i="30"/>
  <c r="E1313" i="30"/>
  <c r="E1211" i="30"/>
  <c r="E1057" i="30"/>
  <c r="E869" i="30"/>
  <c r="E641" i="30"/>
  <c r="E408" i="30"/>
  <c r="E76" i="30"/>
  <c r="E1311" i="30"/>
  <c r="E1206" i="30"/>
  <c r="E1053" i="30"/>
  <c r="E865" i="30"/>
  <c r="E636" i="30"/>
  <c r="E405" i="30"/>
  <c r="E75" i="30"/>
  <c r="E1306" i="30"/>
  <c r="E1200" i="30"/>
  <c r="E1046" i="30"/>
  <c r="E857" i="30"/>
  <c r="E626" i="30"/>
  <c r="E398" i="30"/>
  <c r="E73" i="30"/>
  <c r="E1304" i="30"/>
  <c r="E1197" i="30"/>
  <c r="E1043" i="30"/>
  <c r="E853" i="30"/>
  <c r="E620" i="30"/>
  <c r="E395" i="30"/>
  <c r="E71" i="30"/>
  <c r="E1302" i="30"/>
  <c r="E1193" i="30"/>
  <c r="E1039" i="30"/>
  <c r="E848" i="30"/>
  <c r="E615" i="30"/>
  <c r="E393" i="30"/>
  <c r="E69" i="30"/>
  <c r="E1300" i="30"/>
  <c r="E1190" i="30"/>
  <c r="E1036" i="30"/>
  <c r="E844" i="30"/>
  <c r="E610" i="30"/>
  <c r="E390" i="30"/>
  <c r="E67" i="30"/>
  <c r="E1298" i="30"/>
  <c r="E1187" i="30"/>
  <c r="E1033" i="30"/>
  <c r="E841" i="30"/>
  <c r="E605" i="30"/>
  <c r="E387" i="30"/>
  <c r="E65" i="30"/>
  <c r="E1296" i="30"/>
  <c r="E1182" i="30"/>
  <c r="E1029" i="30"/>
  <c r="E837" i="30"/>
  <c r="E599" i="30"/>
  <c r="E384" i="30"/>
  <c r="E63" i="30"/>
  <c r="E1294" i="30"/>
  <c r="E1176" i="30"/>
  <c r="E1025" i="30"/>
  <c r="E833" i="30"/>
  <c r="E594" i="30"/>
  <c r="E381" i="30"/>
  <c r="E61" i="30"/>
  <c r="E1292" i="30"/>
  <c r="E1171" i="30"/>
  <c r="E1021" i="30"/>
  <c r="E829" i="30"/>
  <c r="E589" i="30"/>
  <c r="E378" i="30"/>
  <c r="E59" i="30"/>
  <c r="E1290" i="30"/>
  <c r="E1166" i="30"/>
  <c r="E1017" i="30"/>
  <c r="E825" i="30"/>
  <c r="E581" i="30"/>
  <c r="E375" i="30"/>
  <c r="E57" i="30"/>
  <c r="E1288" i="30"/>
  <c r="E1161" i="30"/>
  <c r="E1012" i="30"/>
  <c r="E820" i="30"/>
  <c r="E565" i="30"/>
  <c r="E372" i="30"/>
  <c r="E55" i="30"/>
  <c r="E1283" i="30"/>
  <c r="E1155" i="30"/>
  <c r="E1005" i="30"/>
  <c r="E813" i="30"/>
  <c r="E545" i="30"/>
  <c r="E365" i="30"/>
  <c r="E53" i="30"/>
  <c r="E1280" i="30"/>
  <c r="E1149" i="30"/>
  <c r="E1000" i="30"/>
  <c r="E809" i="30"/>
  <c r="E535" i="30"/>
  <c r="E362" i="30"/>
  <c r="E52" i="30"/>
  <c r="E1277" i="30"/>
  <c r="E1143" i="30"/>
  <c r="E994" i="30"/>
  <c r="E803" i="30"/>
  <c r="E524" i="30"/>
  <c r="E359" i="30"/>
  <c r="E50" i="30"/>
  <c r="E1275" i="30"/>
  <c r="E1139" i="30"/>
  <c r="E990" i="30"/>
  <c r="E799" i="30"/>
  <c r="E508" i="30"/>
  <c r="E356" i="30"/>
  <c r="E48" i="30"/>
  <c r="E1273" i="30"/>
  <c r="E1135" i="30"/>
  <c r="E986" i="30"/>
  <c r="E795" i="30"/>
  <c r="E492" i="30"/>
  <c r="E353" i="30"/>
  <c r="E46" i="30"/>
  <c r="E1271" i="30"/>
  <c r="E1130" i="30"/>
  <c r="E981" i="30"/>
  <c r="E790" i="30"/>
  <c r="E476" i="30"/>
  <c r="E350" i="30"/>
  <c r="E44" i="30"/>
  <c r="E1268" i="30"/>
  <c r="E1125" i="30"/>
  <c r="E975" i="30"/>
  <c r="E784" i="30"/>
  <c r="E468" i="30"/>
  <c r="E347" i="30"/>
  <c r="E42" i="30"/>
  <c r="E1266" i="30"/>
  <c r="E1120" i="30"/>
  <c r="E971" i="30"/>
  <c r="E780" i="30"/>
  <c r="E462" i="30"/>
  <c r="E344" i="30"/>
  <c r="E40" i="30"/>
  <c r="E1264" i="30"/>
  <c r="E1115" i="30"/>
  <c r="E966" i="30"/>
  <c r="E776" i="30"/>
  <c r="E457" i="30"/>
  <c r="E341" i="30"/>
  <c r="E38" i="30"/>
  <c r="E1261" i="30"/>
  <c r="E1110" i="30"/>
  <c r="E960" i="30"/>
  <c r="E769" i="30"/>
  <c r="E449" i="30"/>
  <c r="E336" i="30"/>
  <c r="E36" i="30"/>
  <c r="E1338" i="30"/>
  <c r="E1255" i="30"/>
  <c r="E1103" i="30"/>
  <c r="E952" i="30"/>
  <c r="E751" i="30"/>
  <c r="E443" i="30"/>
  <c r="E118" i="30"/>
  <c r="E1335" i="30"/>
  <c r="E1250" i="30"/>
  <c r="E1097" i="30"/>
  <c r="E946" i="30"/>
  <c r="E736" i="30"/>
  <c r="E438" i="30"/>
  <c r="E117" i="30"/>
  <c r="E1332" i="30"/>
  <c r="E1246" i="30"/>
  <c r="E1093" i="30"/>
  <c r="E938" i="30"/>
  <c r="E722" i="30"/>
  <c r="E433" i="30"/>
  <c r="E113" i="30"/>
  <c r="E1329" i="30"/>
  <c r="E1243" i="30"/>
  <c r="E1089" i="30"/>
  <c r="E925" i="30"/>
  <c r="E708" i="30"/>
  <c r="E428" i="30"/>
  <c r="E104" i="30"/>
  <c r="E1326" i="30"/>
  <c r="E1241" i="30"/>
  <c r="E1086" i="30"/>
  <c r="E913" i="30"/>
  <c r="E694" i="30"/>
  <c r="E423" i="30"/>
  <c r="E95" i="30"/>
  <c r="E1323" i="30"/>
  <c r="E1234" i="30"/>
  <c r="E1078" i="30"/>
  <c r="E897" i="30"/>
  <c r="E678" i="30"/>
  <c r="E418" i="30"/>
  <c r="E86" i="30"/>
  <c r="E1308" i="30"/>
  <c r="E1204" i="30"/>
  <c r="E1050" i="30"/>
  <c r="E861" i="30"/>
  <c r="E630" i="30"/>
  <c r="E400" i="30"/>
  <c r="E74" i="30"/>
  <c r="E1285" i="30"/>
  <c r="E1159" i="30"/>
  <c r="E1009" i="30"/>
  <c r="E816" i="30"/>
  <c r="E560" i="30"/>
  <c r="E368" i="30"/>
  <c r="E54" i="30"/>
  <c r="E1260" i="30"/>
  <c r="E1109" i="30"/>
  <c r="E959" i="30"/>
  <c r="E768" i="30"/>
  <c r="E448" i="30"/>
  <c r="E335" i="30"/>
  <c r="E1443" i="30"/>
  <c r="E1442" i="30"/>
  <c r="E1441" i="30"/>
  <c r="E1440" i="30"/>
  <c r="E1439" i="30"/>
  <c r="E1438" i="30"/>
  <c r="E1437" i="30"/>
  <c r="E1436" i="30"/>
  <c r="E1435" i="30"/>
  <c r="E1434" i="30"/>
  <c r="E1433" i="30"/>
  <c r="E1432" i="30"/>
  <c r="E1431" i="30"/>
  <c r="E1430" i="30"/>
  <c r="E1429" i="30"/>
  <c r="E1428" i="30"/>
  <c r="E1427" i="30"/>
  <c r="E1426" i="30"/>
  <c r="E1425" i="30"/>
  <c r="E1424" i="30"/>
  <c r="E1423" i="30"/>
  <c r="E1422" i="30"/>
  <c r="E1421" i="30"/>
  <c r="E1420" i="30"/>
  <c r="E1419" i="30"/>
  <c r="E1418" i="30"/>
  <c r="E1417" i="30"/>
  <c r="E1416" i="30"/>
  <c r="E1415" i="30"/>
  <c r="E588" i="30"/>
  <c r="E587" i="30"/>
  <c r="E586" i="30"/>
  <c r="E580" i="30"/>
  <c r="E579" i="30"/>
  <c r="E578" i="30"/>
  <c r="E577" i="30"/>
  <c r="E576" i="30"/>
  <c r="E575" i="30"/>
  <c r="E574" i="30"/>
  <c r="E573" i="30"/>
  <c r="E572" i="30"/>
  <c r="E571" i="30"/>
  <c r="E559" i="30"/>
  <c r="E558" i="30"/>
  <c r="E557" i="30"/>
  <c r="E556" i="30"/>
  <c r="E555" i="30"/>
  <c r="E554" i="30"/>
  <c r="E553" i="30"/>
  <c r="E552" i="30"/>
  <c r="E551" i="30"/>
  <c r="E550" i="30"/>
  <c r="E544" i="30"/>
  <c r="E5" i="30"/>
  <c r="E543" i="30"/>
  <c r="E542" i="30"/>
  <c r="E541" i="30"/>
  <c r="E540" i="30"/>
  <c r="E334" i="30"/>
  <c r="E303" i="30"/>
  <c r="E272" i="30"/>
  <c r="E241" i="30"/>
  <c r="E210" i="30"/>
  <c r="E179" i="30"/>
  <c r="E148" i="30"/>
  <c r="E333" i="30"/>
  <c r="E302" i="30"/>
  <c r="E271" i="30"/>
  <c r="E240" i="30"/>
  <c r="E209" i="30"/>
  <c r="E178" i="30"/>
  <c r="E147" i="30"/>
  <c r="E332" i="30"/>
  <c r="E301" i="30"/>
  <c r="E270" i="30"/>
  <c r="E239" i="30"/>
  <c r="E208" i="30"/>
  <c r="E177" i="30"/>
  <c r="E146" i="30"/>
  <c r="E331" i="30"/>
  <c r="E300" i="30"/>
  <c r="E269" i="30"/>
  <c r="E238" i="30"/>
  <c r="E207" i="30"/>
  <c r="E176" i="30"/>
  <c r="E145" i="30"/>
  <c r="E330" i="30"/>
  <c r="E299" i="30"/>
  <c r="E268" i="30"/>
  <c r="E237" i="30"/>
  <c r="E206" i="30"/>
  <c r="E175" i="30"/>
  <c r="E144" i="30"/>
  <c r="E329" i="30"/>
  <c r="E298" i="30"/>
  <c r="E267" i="30"/>
  <c r="E236" i="30"/>
  <c r="E205" i="30"/>
  <c r="E174" i="30"/>
  <c r="E143" i="30"/>
  <c r="E328" i="30"/>
  <c r="E297" i="30"/>
  <c r="E266" i="30"/>
  <c r="E235" i="30"/>
  <c r="E204" i="30"/>
  <c r="E173" i="30"/>
  <c r="E142" i="30"/>
  <c r="E327" i="30"/>
  <c r="E296" i="30"/>
  <c r="E265" i="30"/>
  <c r="E234" i="30"/>
  <c r="E203" i="30"/>
  <c r="E172" i="30"/>
  <c r="E141" i="30"/>
  <c r="E326" i="30"/>
  <c r="E295" i="30"/>
  <c r="E264" i="30"/>
  <c r="E233" i="30"/>
  <c r="E202" i="30"/>
  <c r="E171" i="30"/>
  <c r="E140" i="30"/>
  <c r="E325" i="30"/>
  <c r="E294" i="30"/>
  <c r="E263" i="30"/>
  <c r="E232" i="30"/>
  <c r="E201" i="30"/>
  <c r="E170" i="30"/>
  <c r="E139" i="30"/>
  <c r="E324" i="30"/>
  <c r="E293" i="30"/>
  <c r="E262" i="30"/>
  <c r="E231" i="30"/>
  <c r="E200" i="30"/>
  <c r="E169" i="30"/>
  <c r="E138" i="30"/>
  <c r="E323" i="30"/>
  <c r="E292" i="30"/>
  <c r="E261" i="30"/>
  <c r="E230" i="30"/>
  <c r="E199" i="30"/>
  <c r="E168" i="30"/>
  <c r="E137" i="30"/>
  <c r="E322" i="30"/>
  <c r="E291" i="30"/>
  <c r="E260" i="30"/>
  <c r="E229" i="30"/>
  <c r="E198" i="30"/>
  <c r="E167" i="30"/>
  <c r="E136" i="30"/>
  <c r="E321" i="30"/>
  <c r="E290" i="30"/>
  <c r="E259" i="30"/>
  <c r="E228" i="30"/>
  <c r="E197" i="30"/>
  <c r="E166" i="30"/>
  <c r="E135" i="30"/>
  <c r="E320" i="30"/>
  <c r="E289" i="30"/>
  <c r="E258" i="30"/>
  <c r="E227" i="30"/>
  <c r="E196" i="30"/>
  <c r="E165" i="30"/>
  <c r="E134" i="30"/>
  <c r="E319" i="30"/>
  <c r="E288" i="30"/>
  <c r="E257" i="30"/>
  <c r="E226" i="30"/>
  <c r="E195" i="30"/>
  <c r="E164" i="30"/>
  <c r="E133" i="30"/>
  <c r="E318" i="30"/>
  <c r="E287" i="30"/>
  <c r="E256" i="30"/>
  <c r="E225" i="30"/>
  <c r="E194" i="30"/>
  <c r="E163" i="30"/>
  <c r="E132" i="30"/>
  <c r="E317" i="30"/>
  <c r="E286" i="30"/>
  <c r="E255" i="30"/>
  <c r="E224" i="30"/>
  <c r="E193" i="30"/>
  <c r="E162" i="30"/>
  <c r="E131" i="30"/>
  <c r="E316" i="30"/>
  <c r="E285" i="30"/>
  <c r="E254" i="30"/>
  <c r="E223" i="30"/>
  <c r="E192" i="30"/>
  <c r="E161" i="30"/>
  <c r="E130" i="30"/>
  <c r="E315" i="30"/>
  <c r="E284" i="30"/>
  <c r="E253" i="30"/>
  <c r="E222" i="30"/>
  <c r="E191" i="30"/>
  <c r="E160" i="30"/>
  <c r="E129" i="30"/>
  <c r="E314" i="30"/>
  <c r="E283" i="30"/>
  <c r="E252" i="30"/>
  <c r="E221" i="30"/>
  <c r="E190" i="30"/>
  <c r="E159" i="30"/>
  <c r="E128" i="30"/>
  <c r="E313" i="30"/>
  <c r="E282" i="30"/>
  <c r="E251" i="30"/>
  <c r="E220" i="30"/>
  <c r="E189" i="30"/>
  <c r="E158" i="30"/>
  <c r="E127" i="30"/>
  <c r="E312" i="30"/>
  <c r="E281" i="30"/>
  <c r="E250" i="30"/>
  <c r="E219" i="30"/>
  <c r="E188" i="30"/>
  <c r="E157" i="30"/>
  <c r="E126" i="30"/>
  <c r="E311" i="30"/>
  <c r="E280" i="30"/>
  <c r="E249" i="30"/>
  <c r="E218" i="30"/>
  <c r="E187" i="30"/>
  <c r="E156" i="30"/>
  <c r="E125" i="30"/>
  <c r="E310" i="30"/>
  <c r="E279" i="30"/>
  <c r="E248" i="30"/>
  <c r="E217" i="30"/>
  <c r="E186" i="30"/>
  <c r="E155" i="30"/>
  <c r="E124" i="30"/>
  <c r="E309" i="30"/>
  <c r="E278" i="30"/>
  <c r="E247" i="30"/>
  <c r="E216" i="30"/>
  <c r="E185" i="30"/>
  <c r="E154" i="30"/>
  <c r="E123" i="30"/>
  <c r="E308" i="30"/>
  <c r="E277" i="30"/>
  <c r="E246" i="30"/>
  <c r="E215" i="30"/>
  <c r="E184" i="30"/>
  <c r="E153" i="30"/>
  <c r="E122" i="30"/>
  <c r="E307" i="30"/>
  <c r="E276" i="30"/>
  <c r="E245" i="30"/>
  <c r="E214" i="30"/>
  <c r="E183" i="30"/>
  <c r="E152" i="30"/>
  <c r="E121" i="30"/>
  <c r="E306" i="30"/>
  <c r="E275" i="30"/>
  <c r="E244" i="30"/>
  <c r="E213" i="30"/>
  <c r="E182" i="30"/>
  <c r="E151" i="30"/>
  <c r="E120" i="30"/>
  <c r="E1663" i="30"/>
  <c r="E1632" i="30"/>
  <c r="E1601" i="30"/>
  <c r="E1570" i="30"/>
  <c r="E1539" i="30"/>
  <c r="E1508" i="30"/>
  <c r="E1477" i="30"/>
  <c r="E1662" i="30"/>
  <c r="E1631" i="30"/>
  <c r="E1600" i="30"/>
  <c r="E1569" i="30"/>
  <c r="E1538" i="30"/>
  <c r="E1507" i="30"/>
  <c r="E1476" i="30"/>
  <c r="E1661" i="30"/>
  <c r="E1630" i="30"/>
  <c r="E1599" i="30"/>
  <c r="E1568" i="30"/>
  <c r="E1537" i="30"/>
  <c r="E1506" i="30"/>
  <c r="E1475" i="30"/>
  <c r="E1660" i="30"/>
  <c r="E1629" i="30"/>
  <c r="E1598" i="30"/>
  <c r="E1567" i="30"/>
  <c r="E1536" i="30"/>
  <c r="E1505" i="30"/>
  <c r="E1474" i="30"/>
  <c r="E1659" i="30"/>
  <c r="E1628" i="30"/>
  <c r="E1597" i="30"/>
  <c r="E1566" i="30"/>
  <c r="E1535" i="30"/>
  <c r="E1504" i="30"/>
  <c r="E1473" i="30"/>
  <c r="E1658" i="30"/>
  <c r="E1627" i="30"/>
  <c r="E1596" i="30"/>
  <c r="E1565" i="30"/>
  <c r="E1534" i="30"/>
  <c r="E1503" i="30"/>
  <c r="E1472" i="30"/>
  <c r="E1657" i="30"/>
  <c r="E1626" i="30"/>
  <c r="E1595" i="30"/>
  <c r="E1564" i="30"/>
  <c r="E1533" i="30"/>
  <c r="E1502" i="30"/>
  <c r="E1471" i="30"/>
  <c r="E1656" i="30"/>
  <c r="E1625" i="30"/>
  <c r="E1594" i="30"/>
  <c r="E1563" i="30"/>
  <c r="E1532" i="30"/>
  <c r="E1501" i="30"/>
  <c r="E1470" i="30"/>
  <c r="E1655" i="30"/>
  <c r="E1624" i="30"/>
  <c r="E1593" i="30"/>
  <c r="E1562" i="30"/>
  <c r="E1531" i="30"/>
  <c r="E1500" i="30"/>
  <c r="E1469" i="30"/>
  <c r="E1654" i="30"/>
  <c r="E1623" i="30"/>
  <c r="E1592" i="30"/>
  <c r="E1561" i="30"/>
  <c r="E1530" i="30"/>
  <c r="E1499" i="30"/>
  <c r="E1468" i="30"/>
  <c r="E1653" i="30"/>
  <c r="E1622" i="30"/>
  <c r="E1591" i="30"/>
  <c r="E1560" i="30"/>
  <c r="E1529" i="30"/>
  <c r="E1498" i="30"/>
  <c r="E1467" i="30"/>
  <c r="E1652" i="30"/>
  <c r="E1621" i="30"/>
  <c r="E1590" i="30"/>
  <c r="E1559" i="30"/>
  <c r="E1528" i="30"/>
  <c r="E1497" i="30"/>
  <c r="E1466" i="30"/>
  <c r="E1651" i="30"/>
  <c r="E1620" i="30"/>
  <c r="E1589" i="30"/>
  <c r="E1558" i="30"/>
  <c r="E1527" i="30"/>
  <c r="E1496" i="30"/>
  <c r="E1465" i="30"/>
  <c r="E1650" i="30"/>
  <c r="E1619" i="30"/>
  <c r="E1588" i="30"/>
  <c r="E1557" i="30"/>
  <c r="E1526" i="30"/>
  <c r="E1495" i="30"/>
  <c r="E1464" i="30"/>
  <c r="E1649" i="30"/>
  <c r="E1618" i="30"/>
  <c r="E1587" i="30"/>
  <c r="E1556" i="30"/>
  <c r="E1525" i="30"/>
  <c r="E1494" i="30"/>
  <c r="E1463" i="30"/>
  <c r="E1648" i="30"/>
  <c r="E1617" i="30"/>
  <c r="E1586" i="30"/>
  <c r="E1555" i="30"/>
  <c r="E1524" i="30"/>
  <c r="E1493" i="30"/>
  <c r="E1462" i="30"/>
  <c r="E1647" i="30"/>
  <c r="E1616" i="30"/>
  <c r="E1585" i="30"/>
  <c r="E1554" i="30"/>
  <c r="E1523" i="30"/>
  <c r="E1492" i="30"/>
  <c r="E1461" i="30"/>
  <c r="E1646" i="30"/>
  <c r="E1615" i="30"/>
  <c r="E1584" i="30"/>
  <c r="E1553" i="30"/>
  <c r="E1522" i="30"/>
  <c r="E1491" i="30"/>
  <c r="E1460" i="30"/>
  <c r="E1645" i="30"/>
  <c r="E1614" i="30"/>
  <c r="E1583" i="30"/>
  <c r="E1552" i="30"/>
  <c r="E1521" i="30"/>
  <c r="E1490" i="30"/>
  <c r="E1459" i="30"/>
  <c r="E1644" i="30"/>
  <c r="E1613" i="30"/>
  <c r="E1582" i="30"/>
  <c r="E1551" i="30"/>
  <c r="E1520" i="30"/>
  <c r="E1489" i="30"/>
  <c r="E1458" i="30"/>
  <c r="E1643" i="30"/>
  <c r="E1612" i="30"/>
  <c r="E1581" i="30"/>
  <c r="E1550" i="30"/>
  <c r="E1519" i="30"/>
  <c r="E1488" i="30"/>
  <c r="E1457" i="30"/>
  <c r="E1642" i="30"/>
  <c r="E1611" i="30"/>
  <c r="E1580" i="30"/>
  <c r="E1549" i="30"/>
  <c r="E1518" i="30"/>
  <c r="E1487" i="30"/>
  <c r="E1456" i="30"/>
  <c r="E1641" i="30"/>
  <c r="E1610" i="30"/>
  <c r="E1579" i="30"/>
  <c r="E1548" i="30"/>
  <c r="E1517" i="30"/>
  <c r="E1486" i="30"/>
  <c r="E1455" i="30"/>
  <c r="E1640" i="30"/>
  <c r="E1609" i="30"/>
  <c r="E1578" i="30"/>
  <c r="E1547" i="30"/>
  <c r="E1516" i="30"/>
  <c r="E1485" i="30"/>
  <c r="E1454" i="30"/>
  <c r="E1639" i="30"/>
  <c r="E1608" i="30"/>
  <c r="E1577" i="30"/>
  <c r="E1546" i="30"/>
  <c r="E1515" i="30"/>
  <c r="E1484" i="30"/>
  <c r="E1453" i="30"/>
  <c r="E1638" i="30"/>
  <c r="E1607" i="30"/>
  <c r="E1576" i="30"/>
  <c r="E1545" i="30"/>
  <c r="E1514" i="30"/>
  <c r="E1483" i="30"/>
  <c r="E1452" i="30"/>
  <c r="E1637" i="30"/>
  <c r="E1606" i="30"/>
  <c r="E1575" i="30"/>
  <c r="E1544" i="30"/>
  <c r="E1513" i="30"/>
  <c r="E1482" i="30"/>
  <c r="E1451" i="30"/>
  <c r="E1636" i="30"/>
  <c r="E1605" i="30"/>
  <c r="E1574" i="30"/>
  <c r="E1543" i="30"/>
  <c r="E1512" i="30"/>
  <c r="E1481" i="30"/>
  <c r="E1450" i="30"/>
  <c r="E1635" i="30"/>
  <c r="E1604" i="30"/>
  <c r="E1573" i="30"/>
  <c r="E1542" i="30"/>
  <c r="E1511" i="30"/>
  <c r="E1480" i="30"/>
  <c r="E1449" i="30"/>
  <c r="E305" i="30"/>
  <c r="E274" i="30"/>
  <c r="E243" i="30"/>
  <c r="E212" i="30"/>
  <c r="E181" i="30"/>
  <c r="E150" i="30"/>
  <c r="E1634" i="30"/>
  <c r="E1603" i="30"/>
  <c r="E1572" i="30"/>
  <c r="E1541" i="30"/>
  <c r="E1510" i="30"/>
  <c r="E1479" i="30"/>
  <c r="E1448" i="30"/>
  <c r="E1447" i="30"/>
  <c r="E1446" i="30"/>
  <c r="E3" i="30"/>
  <c r="E1445" i="30"/>
  <c r="E1444" i="30"/>
  <c r="E1413" i="30"/>
  <c r="E1358" i="30"/>
  <c r="E1282" i="30"/>
  <c r="E1154" i="30"/>
  <c r="E1004" i="30"/>
  <c r="E812" i="30"/>
  <c r="E1412" i="30"/>
  <c r="E1355" i="30"/>
  <c r="E1279" i="30"/>
  <c r="E1148" i="30"/>
  <c r="E999" i="30"/>
  <c r="E808" i="30"/>
  <c r="E304" i="30"/>
  <c r="E273" i="30"/>
  <c r="E242" i="30"/>
  <c r="E211" i="30"/>
  <c r="E180" i="30"/>
  <c r="E149" i="30"/>
  <c r="E1633" i="30"/>
  <c r="E1602" i="30"/>
  <c r="E1571" i="30"/>
  <c r="E1540" i="30"/>
  <c r="E1509" i="30"/>
  <c r="E1478" i="30"/>
  <c r="E534" i="30"/>
  <c r="E533" i="30"/>
  <c r="E532" i="30"/>
  <c r="E531" i="30"/>
  <c r="E530" i="30"/>
  <c r="E523" i="30"/>
  <c r="E522" i="30"/>
  <c r="E521" i="30"/>
  <c r="E520" i="30"/>
  <c r="E519" i="30"/>
  <c r="E518" i="30"/>
  <c r="E517" i="30"/>
  <c r="E516" i="30"/>
  <c r="E515" i="30"/>
  <c r="E514" i="30"/>
  <c r="E507" i="30"/>
  <c r="E506" i="30"/>
  <c r="E505" i="30"/>
  <c r="E504" i="30"/>
  <c r="E503" i="30"/>
  <c r="E502" i="30"/>
  <c r="E501" i="30"/>
  <c r="E500" i="30"/>
  <c r="E499" i="30"/>
  <c r="E498" i="30"/>
  <c r="E491" i="30"/>
  <c r="E490" i="30"/>
  <c r="E489" i="30"/>
  <c r="E488" i="30"/>
  <c r="E487" i="30"/>
  <c r="E486" i="30"/>
  <c r="E485" i="30"/>
  <c r="E484" i="30"/>
  <c r="E483" i="30"/>
  <c r="E482" i="30"/>
  <c r="E475" i="30"/>
  <c r="E474" i="30"/>
  <c r="E1414" i="30"/>
  <c r="E1411" i="30"/>
  <c r="E1348" i="30"/>
  <c r="E1270" i="30"/>
  <c r="E1129" i="30"/>
  <c r="E980" i="30"/>
  <c r="E789" i="30"/>
  <c r="E32" i="30"/>
  <c r="E20" i="30"/>
  <c r="E17" i="30"/>
  <c r="E4" i="30"/>
  <c r="E1668" i="30"/>
  <c r="E1667" i="30"/>
  <c r="E1666" i="30"/>
  <c r="E1699" i="30"/>
  <c r="E1698" i="30"/>
  <c r="E1697" i="30"/>
  <c r="E1696" i="30"/>
  <c r="E1695" i="30"/>
  <c r="E1694" i="30"/>
  <c r="E1693" i="30"/>
  <c r="E1692" i="30"/>
  <c r="E1704" i="30"/>
  <c r="E1703" i="30"/>
  <c r="E1691" i="30"/>
  <c r="E1690" i="30"/>
  <c r="E1689" i="30"/>
  <c r="E1688" i="30"/>
  <c r="E1687" i="30"/>
  <c r="E35" i="30"/>
  <c r="E1686" i="30"/>
  <c r="E1685" i="30"/>
  <c r="E1684" i="30"/>
  <c r="E1683" i="30"/>
  <c r="E1682" i="30"/>
  <c r="E1681" i="30"/>
  <c r="E1680" i="30"/>
  <c r="E1679" i="30"/>
  <c r="E1678" i="30"/>
  <c r="E1677" i="30"/>
  <c r="E1676" i="30"/>
  <c r="E1675" i="30"/>
  <c r="E1674" i="30"/>
  <c r="E1673" i="30"/>
  <c r="E1672" i="30"/>
  <c r="E654" i="30"/>
  <c r="E650" i="30"/>
  <c r="E646" i="30"/>
  <c r="E10" i="30"/>
  <c r="E1220" i="30"/>
  <c r="E1065" i="30"/>
  <c r="E1217" i="30"/>
  <c r="E1062" i="30"/>
  <c r="E1215" i="30"/>
  <c r="E1210" i="30"/>
  <c r="E1669" i="30"/>
  <c r="E27" i="30"/>
  <c r="E12" i="30"/>
  <c r="E1181" i="30"/>
  <c r="E1700" i="30"/>
  <c r="E1404" i="30"/>
  <c r="C92" i="1"/>
  <c r="C27" i="1"/>
  <c r="C98" i="1" s="1"/>
  <c r="C52" i="1"/>
  <c r="E116" i="1"/>
  <c r="C28" i="1"/>
  <c r="C89" i="1" l="1"/>
  <c r="E119" i="1"/>
  <c r="G26" i="9" l="1"/>
  <c r="G27" i="9"/>
  <c r="G20" i="9"/>
  <c r="G21" i="9"/>
  <c r="G22" i="9"/>
  <c r="G23" i="9"/>
  <c r="G24" i="9"/>
  <c r="G33" i="9"/>
  <c r="G34" i="9"/>
  <c r="G35" i="9"/>
  <c r="G40" i="9"/>
  <c r="G29" i="9"/>
  <c r="G30" i="9"/>
  <c r="G31" i="9"/>
  <c r="G37" i="9"/>
  <c r="G38" i="9"/>
  <c r="G41" i="9"/>
  <c r="G42" i="9"/>
  <c r="G6" i="9"/>
  <c r="G7" i="9"/>
  <c r="G8" i="9"/>
  <c r="G9" i="9"/>
  <c r="G10" i="9"/>
  <c r="G11" i="9"/>
  <c r="G12" i="9"/>
  <c r="G13" i="9"/>
  <c r="G14" i="9"/>
  <c r="G15" i="9"/>
  <c r="G17" i="9"/>
  <c r="G18" i="9"/>
  <c r="C81" i="1"/>
  <c r="E72" i="2"/>
  <c r="E71" i="2"/>
  <c r="E70" i="2"/>
  <c r="E69" i="2"/>
  <c r="E68" i="2"/>
  <c r="E67" i="2"/>
  <c r="E66" i="2"/>
  <c r="E65" i="2"/>
  <c r="E64" i="2"/>
  <c r="E61" i="2"/>
  <c r="E60" i="2"/>
  <c r="E59" i="2"/>
  <c r="E58" i="2"/>
  <c r="E57" i="2"/>
  <c r="E56" i="2"/>
  <c r="E55" i="2"/>
  <c r="E54" i="2"/>
  <c r="E53" i="2"/>
  <c r="C45" i="1"/>
  <c r="C44" i="1"/>
  <c r="C43" i="1"/>
  <c r="C42" i="1"/>
  <c r="E42" i="1" s="1"/>
  <c r="E50" i="2"/>
  <c r="E49" i="2"/>
  <c r="E48" i="2"/>
  <c r="E47" i="2"/>
  <c r="E46" i="2"/>
  <c r="E45" i="2"/>
  <c r="E44" i="2"/>
  <c r="E43" i="2"/>
  <c r="E42" i="2"/>
  <c r="E39" i="2"/>
  <c r="E38" i="2"/>
  <c r="E37" i="2"/>
  <c r="E36" i="2"/>
  <c r="E35" i="2"/>
  <c r="E34" i="2"/>
  <c r="E33" i="2"/>
  <c r="E32" i="2"/>
  <c r="E31" i="2"/>
  <c r="C29" i="1"/>
  <c r="C86" i="1" s="1"/>
  <c r="C93" i="1"/>
  <c r="C82" i="1"/>
  <c r="G27" i="5"/>
  <c r="G28" i="5"/>
  <c r="G29" i="5"/>
  <c r="G30" i="5"/>
  <c r="G31" i="5"/>
  <c r="G34" i="5"/>
  <c r="G35" i="5"/>
  <c r="G36" i="5"/>
  <c r="G37" i="5"/>
  <c r="G38" i="5"/>
  <c r="G41" i="5"/>
  <c r="G42" i="5"/>
  <c r="E104" i="1" s="1"/>
  <c r="G8" i="5"/>
  <c r="G9" i="5"/>
  <c r="E83" i="1" s="1"/>
  <c r="G10" i="5"/>
  <c r="E84" i="1" s="1"/>
  <c r="G11" i="5"/>
  <c r="E85" i="1" s="1"/>
  <c r="G12" i="5"/>
  <c r="G13" i="5"/>
  <c r="E87" i="1" s="1"/>
  <c r="G14" i="5"/>
  <c r="G15" i="5"/>
  <c r="G16" i="5"/>
  <c r="E90" i="1" s="1"/>
  <c r="G17" i="5"/>
  <c r="E91" i="1" s="1"/>
  <c r="G18" i="5"/>
  <c r="G19" i="5"/>
  <c r="G20" i="5"/>
  <c r="E94" i="1" s="1"/>
  <c r="G21" i="5"/>
  <c r="G22" i="5"/>
  <c r="G23" i="5"/>
  <c r="G24" i="5"/>
  <c r="G7" i="5"/>
  <c r="E47" i="1"/>
  <c r="E48" i="1"/>
  <c r="E49" i="1"/>
  <c r="E50" i="1"/>
  <c r="E51" i="1"/>
  <c r="E53" i="1"/>
  <c r="E54" i="1"/>
  <c r="E58" i="1"/>
  <c r="E59" i="1"/>
  <c r="E60" i="1"/>
  <c r="E61" i="1"/>
  <c r="E62" i="1"/>
  <c r="E63" i="1"/>
  <c r="E64" i="1"/>
  <c r="E65" i="1"/>
  <c r="E66" i="1"/>
  <c r="E67" i="1"/>
  <c r="E68" i="1"/>
  <c r="E69" i="1"/>
  <c r="E46" i="1"/>
  <c r="C74" i="1" l="1"/>
  <c r="E180" i="1"/>
  <c r="I180" i="1"/>
  <c r="F180" i="1"/>
  <c r="D180" i="1"/>
  <c r="G180" i="1"/>
  <c r="H180" i="1"/>
  <c r="E45" i="1"/>
  <c r="C100" i="1"/>
  <c r="E100" i="1" s="1"/>
  <c r="C30" i="1"/>
  <c r="E111" i="1"/>
  <c r="E110" i="1"/>
  <c r="E109" i="1"/>
  <c r="C103" i="1"/>
  <c r="E103" i="1" s="1"/>
  <c r="C96" i="1"/>
  <c r="E96" i="1" s="1"/>
  <c r="E89" i="1"/>
  <c r="C57" i="1"/>
  <c r="E57" i="1" s="1"/>
  <c r="E102" i="1"/>
  <c r="E101" i="1"/>
  <c r="E56" i="1"/>
  <c r="C55" i="1"/>
  <c r="E55" i="1" s="1"/>
  <c r="E88" i="1"/>
  <c r="E43" i="1"/>
  <c r="C97" i="1"/>
  <c r="E97" i="1" s="1"/>
  <c r="E98" i="1"/>
  <c r="C95" i="1"/>
  <c r="E95" i="1" s="1"/>
  <c r="E92" i="1"/>
  <c r="E93" i="1"/>
  <c r="E82" i="1"/>
  <c r="E81" i="1"/>
  <c r="E112" i="1" l="1"/>
  <c r="E52" i="1"/>
  <c r="C38" i="1"/>
  <c r="E38" i="1" s="1"/>
  <c r="C99" i="1"/>
  <c r="E99" i="1" s="1"/>
  <c r="E86" i="1"/>
  <c r="C41" i="1"/>
  <c r="E41" i="1" s="1"/>
  <c r="C40" i="1"/>
  <c r="C39" i="1"/>
  <c r="E39" i="1" s="1"/>
  <c r="E105" i="1" l="1"/>
  <c r="C75" i="1"/>
  <c r="C76" i="1"/>
  <c r="D181" i="1" l="1"/>
  <c r="E181" i="1"/>
  <c r="I181" i="1"/>
  <c r="G181" i="1"/>
  <c r="F181" i="1"/>
  <c r="H181" i="1"/>
  <c r="H8" i="1"/>
  <c r="E75" i="1"/>
  <c r="E77" i="1" s="1"/>
  <c r="C13" i="1" s="1"/>
  <c r="E28" i="2"/>
  <c r="E27" i="2"/>
  <c r="E26" i="2"/>
  <c r="E25" i="2"/>
  <c r="E24" i="2"/>
  <c r="E23" i="2"/>
  <c r="E22" i="2"/>
  <c r="E44" i="1" s="1"/>
  <c r="E21" i="2"/>
  <c r="E20" i="2"/>
  <c r="E10" i="2"/>
  <c r="E11" i="2"/>
  <c r="E40" i="1" s="1"/>
  <c r="E12" i="2"/>
  <c r="E13" i="2"/>
  <c r="E14" i="2"/>
  <c r="E15" i="2"/>
  <c r="E16" i="2"/>
  <c r="E17" i="2"/>
  <c r="E9" i="2"/>
  <c r="E70" i="1" l="1"/>
  <c r="Q209" i="1" l="1"/>
  <c r="D131" i="1"/>
  <c r="N184" i="1"/>
  <c r="M184" i="1"/>
  <c r="D138" i="1"/>
  <c r="E13" i="1"/>
  <c r="L184" i="1"/>
  <c r="G210" i="1"/>
  <c r="I212" i="1"/>
  <c r="D188" i="1"/>
  <c r="F211" i="1"/>
  <c r="I186" i="1"/>
  <c r="O207" i="1"/>
  <c r="Q196" i="1"/>
  <c r="M186" i="1"/>
  <c r="N203" i="1"/>
  <c r="P192" i="1"/>
  <c r="M199" i="1"/>
  <c r="O188" i="1"/>
  <c r="P205" i="1"/>
  <c r="L195" i="1"/>
  <c r="D193" i="1"/>
  <c r="H187" i="1"/>
  <c r="G199" i="1"/>
  <c r="E195" i="1"/>
  <c r="Q204" i="1"/>
  <c r="M194" i="1"/>
  <c r="N211" i="1"/>
  <c r="P200" i="1"/>
  <c r="L190" i="1"/>
  <c r="M207" i="1"/>
  <c r="O196" i="1"/>
  <c r="Q185" i="1"/>
  <c r="L203" i="1"/>
  <c r="N192" i="1"/>
  <c r="D185" i="1"/>
  <c r="H207" i="1"/>
  <c r="G191" i="1"/>
  <c r="E186" i="1"/>
  <c r="Q212" i="1"/>
  <c r="M202" i="1"/>
  <c r="O191" i="1"/>
  <c r="P208" i="1"/>
  <c r="L198" i="1"/>
  <c r="N187" i="1"/>
  <c r="O204" i="1"/>
  <c r="Q193" i="1"/>
  <c r="L211" i="1"/>
  <c r="N200" i="1"/>
  <c r="P189" i="1"/>
  <c r="D196" i="1"/>
  <c r="H190" i="1"/>
  <c r="G186" i="1"/>
  <c r="I197" i="1"/>
  <c r="M210" i="1"/>
  <c r="O199" i="1"/>
  <c r="Q188" i="1"/>
  <c r="L206" i="1"/>
  <c r="N195" i="1"/>
  <c r="O212" i="1"/>
  <c r="Q201" i="1"/>
  <c r="M191" i="1"/>
  <c r="N208" i="1"/>
  <c r="P197" i="1"/>
  <c r="L187" i="1"/>
  <c r="F203" i="1"/>
  <c r="E210" i="1"/>
  <c r="I210" i="1"/>
  <c r="I195" i="1"/>
  <c r="Q184" i="1"/>
  <c r="M212" i="1"/>
  <c r="O209" i="1"/>
  <c r="Q206" i="1"/>
  <c r="M204" i="1"/>
  <c r="O201" i="1"/>
  <c r="Q198" i="1"/>
  <c r="M196" i="1"/>
  <c r="O193" i="1"/>
  <c r="Q190" i="1"/>
  <c r="M188" i="1"/>
  <c r="O185" i="1"/>
  <c r="P210" i="1"/>
  <c r="L208" i="1"/>
  <c r="N205" i="1"/>
  <c r="P202" i="1"/>
  <c r="L200" i="1"/>
  <c r="N197" i="1"/>
  <c r="P194" i="1"/>
  <c r="L192" i="1"/>
  <c r="N189" i="1"/>
  <c r="P186" i="1"/>
  <c r="Q211" i="1"/>
  <c r="M209" i="1"/>
  <c r="O206" i="1"/>
  <c r="Q203" i="1"/>
  <c r="M201" i="1"/>
  <c r="O198" i="1"/>
  <c r="Q195" i="1"/>
  <c r="M193" i="1"/>
  <c r="O190" i="1"/>
  <c r="Q187" i="1"/>
  <c r="M185" i="1"/>
  <c r="N210" i="1"/>
  <c r="P207" i="1"/>
  <c r="L205" i="1"/>
  <c r="N202" i="1"/>
  <c r="P199" i="1"/>
  <c r="L197" i="1"/>
  <c r="N194" i="1"/>
  <c r="P191" i="1"/>
  <c r="L189" i="1"/>
  <c r="N186" i="1"/>
  <c r="H203" i="1"/>
  <c r="H206" i="1"/>
  <c r="G188" i="1"/>
  <c r="G212" i="1"/>
  <c r="F188" i="1"/>
  <c r="F195" i="1"/>
  <c r="E202" i="1"/>
  <c r="E193" i="1"/>
  <c r="I202" i="1"/>
  <c r="P184" i="1"/>
  <c r="O211" i="1"/>
  <c r="Q208" i="1"/>
  <c r="M206" i="1"/>
  <c r="O203" i="1"/>
  <c r="Q200" i="1"/>
  <c r="M198" i="1"/>
  <c r="O195" i="1"/>
  <c r="Q192" i="1"/>
  <c r="M190" i="1"/>
  <c r="O187" i="1"/>
  <c r="P212" i="1"/>
  <c r="L210" i="1"/>
  <c r="N207" i="1"/>
  <c r="P204" i="1"/>
  <c r="L202" i="1"/>
  <c r="N199" i="1"/>
  <c r="P196" i="1"/>
  <c r="L194" i="1"/>
  <c r="N191" i="1"/>
  <c r="P188" i="1"/>
  <c r="L186" i="1"/>
  <c r="M211" i="1"/>
  <c r="O208" i="1"/>
  <c r="Q205" i="1"/>
  <c r="M203" i="1"/>
  <c r="O200" i="1"/>
  <c r="Q197" i="1"/>
  <c r="M195" i="1"/>
  <c r="O192" i="1"/>
  <c r="Q189" i="1"/>
  <c r="M187" i="1"/>
  <c r="N212" i="1"/>
  <c r="P209" i="1"/>
  <c r="L207" i="1"/>
  <c r="N204" i="1"/>
  <c r="P201" i="1"/>
  <c r="L199" i="1"/>
  <c r="N196" i="1"/>
  <c r="P193" i="1"/>
  <c r="L191" i="1"/>
  <c r="N188" i="1"/>
  <c r="P185" i="1"/>
  <c r="F196" i="1"/>
  <c r="E205" i="1"/>
  <c r="D212" i="1"/>
  <c r="D201" i="1"/>
  <c r="D204" i="1"/>
  <c r="H195" i="1"/>
  <c r="H198" i="1"/>
  <c r="G207" i="1"/>
  <c r="G202" i="1"/>
  <c r="F206" i="1"/>
  <c r="F187" i="1"/>
  <c r="E194" i="1"/>
  <c r="I207" i="1"/>
  <c r="I194" i="1"/>
  <c r="O184" i="1"/>
  <c r="Q210" i="1"/>
  <c r="M208" i="1"/>
  <c r="O205" i="1"/>
  <c r="Q202" i="1"/>
  <c r="M200" i="1"/>
  <c r="O197" i="1"/>
  <c r="Q194" i="1"/>
  <c r="M192" i="1"/>
  <c r="O189" i="1"/>
  <c r="Q186" i="1"/>
  <c r="L212" i="1"/>
  <c r="N209" i="1"/>
  <c r="P206" i="1"/>
  <c r="L204" i="1"/>
  <c r="N201" i="1"/>
  <c r="P198" i="1"/>
  <c r="L196" i="1"/>
  <c r="N193" i="1"/>
  <c r="P190" i="1"/>
  <c r="L188" i="1"/>
  <c r="N185" i="1"/>
  <c r="O210" i="1"/>
  <c r="Q207" i="1"/>
  <c r="M205" i="1"/>
  <c r="O202" i="1"/>
  <c r="Q199" i="1"/>
  <c r="M197" i="1"/>
  <c r="O194" i="1"/>
  <c r="Q191" i="1"/>
  <c r="M189" i="1"/>
  <c r="O186" i="1"/>
  <c r="P211" i="1"/>
  <c r="L209" i="1"/>
  <c r="N206" i="1"/>
  <c r="P203" i="1"/>
  <c r="L201" i="1"/>
  <c r="N198" i="1"/>
  <c r="P195" i="1"/>
  <c r="L193" i="1"/>
  <c r="N190" i="1"/>
  <c r="P187" i="1"/>
  <c r="L185" i="1"/>
  <c r="D191" i="1"/>
  <c r="D210" i="1"/>
  <c r="D194" i="1"/>
  <c r="H201" i="1"/>
  <c r="H185" i="1"/>
  <c r="H204" i="1"/>
  <c r="H188" i="1"/>
  <c r="G184" i="1"/>
  <c r="G197" i="1"/>
  <c r="G208" i="1"/>
  <c r="F204" i="1"/>
  <c r="F186" i="1"/>
  <c r="F209" i="1"/>
  <c r="F193" i="1"/>
  <c r="E191" i="1"/>
  <c r="E200" i="1"/>
  <c r="E184" i="1"/>
  <c r="E189" i="1"/>
  <c r="I193" i="1"/>
  <c r="I200" i="1"/>
  <c r="I192" i="1"/>
  <c r="I184" i="1"/>
  <c r="D205" i="1"/>
  <c r="D189" i="1"/>
  <c r="D208" i="1"/>
  <c r="D200" i="1"/>
  <c r="D192" i="1"/>
  <c r="D184" i="1"/>
  <c r="H199" i="1"/>
  <c r="H191" i="1"/>
  <c r="H211" i="1"/>
  <c r="H210" i="1"/>
  <c r="H202" i="1"/>
  <c r="H194" i="1"/>
  <c r="H186" i="1"/>
  <c r="G196" i="1"/>
  <c r="G211" i="1"/>
  <c r="G203" i="1"/>
  <c r="G195" i="1"/>
  <c r="G187" i="1"/>
  <c r="G206" i="1"/>
  <c r="G194" i="1"/>
  <c r="F200" i="1"/>
  <c r="F192" i="1"/>
  <c r="F184" i="1"/>
  <c r="F208" i="1"/>
  <c r="F207" i="1"/>
  <c r="F199" i="1"/>
  <c r="F191" i="1"/>
  <c r="E209" i="1"/>
  <c r="E187" i="1"/>
  <c r="E206" i="1"/>
  <c r="E198" i="1"/>
  <c r="E190" i="1"/>
  <c r="E211" i="1"/>
  <c r="E201" i="1"/>
  <c r="E185" i="1"/>
  <c r="I203" i="1"/>
  <c r="I189" i="1"/>
  <c r="I206" i="1"/>
  <c r="I198" i="1"/>
  <c r="I190" i="1"/>
  <c r="I209" i="1"/>
  <c r="I187" i="1"/>
  <c r="D199" i="1"/>
  <c r="D211" i="1"/>
  <c r="D202" i="1"/>
  <c r="D186" i="1"/>
  <c r="H193" i="1"/>
  <c r="H212" i="1"/>
  <c r="H196" i="1"/>
  <c r="G200" i="1"/>
  <c r="G205" i="1"/>
  <c r="G189" i="1"/>
  <c r="G198" i="1"/>
  <c r="F194" i="1"/>
  <c r="F210" i="1"/>
  <c r="F201" i="1"/>
  <c r="F185" i="1"/>
  <c r="E208" i="1"/>
  <c r="E192" i="1"/>
  <c r="E203" i="1"/>
  <c r="I205" i="1"/>
  <c r="I208" i="1"/>
  <c r="I191" i="1"/>
  <c r="D197" i="1"/>
  <c r="D209" i="1"/>
  <c r="D203" i="1"/>
  <c r="D195" i="1"/>
  <c r="D187" i="1"/>
  <c r="D207" i="1"/>
  <c r="D206" i="1"/>
  <c r="D198" i="1"/>
  <c r="D190" i="1"/>
  <c r="H205" i="1"/>
  <c r="H197" i="1"/>
  <c r="H189" i="1"/>
  <c r="H209" i="1"/>
  <c r="H208" i="1"/>
  <c r="H200" i="1"/>
  <c r="H192" i="1"/>
  <c r="H184" i="1"/>
  <c r="G192" i="1"/>
  <c r="G209" i="1"/>
  <c r="G201" i="1"/>
  <c r="G193" i="1"/>
  <c r="G185" i="1"/>
  <c r="G204" i="1"/>
  <c r="G190" i="1"/>
  <c r="F198" i="1"/>
  <c r="F190" i="1"/>
  <c r="F212" i="1"/>
  <c r="F202" i="1"/>
  <c r="F205" i="1"/>
  <c r="F197" i="1"/>
  <c r="F189" i="1"/>
  <c r="E199" i="1"/>
  <c r="E212" i="1"/>
  <c r="E204" i="1"/>
  <c r="E196" i="1"/>
  <c r="E188" i="1"/>
  <c r="E207" i="1"/>
  <c r="E197" i="1"/>
  <c r="I211" i="1"/>
  <c r="I201" i="1"/>
  <c r="I185" i="1"/>
  <c r="I204" i="1"/>
  <c r="I196" i="1"/>
  <c r="I188" i="1"/>
  <c r="I199" i="1"/>
  <c r="C8" i="1"/>
  <c r="D139" i="1"/>
  <c r="D147" i="1"/>
  <c r="D155" i="1"/>
  <c r="D163" i="1"/>
  <c r="D171" i="1"/>
  <c r="E140" i="1"/>
  <c r="E156" i="1"/>
  <c r="E172" i="1"/>
  <c r="E145" i="1"/>
  <c r="E153" i="1"/>
  <c r="E161" i="1"/>
  <c r="E169" i="1"/>
  <c r="D172" i="1"/>
  <c r="E154" i="1"/>
  <c r="E170" i="1"/>
  <c r="D144" i="1"/>
  <c r="D156" i="1"/>
  <c r="D164" i="1"/>
  <c r="I140" i="1"/>
  <c r="G146" i="1"/>
  <c r="H151" i="1"/>
  <c r="I156" i="1"/>
  <c r="G162" i="1"/>
  <c r="H167" i="1"/>
  <c r="I172" i="1"/>
  <c r="I166" i="1"/>
  <c r="I141" i="1"/>
  <c r="G151" i="1"/>
  <c r="I161" i="1"/>
  <c r="H172" i="1"/>
  <c r="H142" i="1"/>
  <c r="I147" i="1"/>
  <c r="G153" i="1"/>
  <c r="H158" i="1"/>
  <c r="I163" i="1"/>
  <c r="G169" i="1"/>
  <c r="H174" i="1"/>
  <c r="I138" i="1"/>
  <c r="G144" i="1"/>
  <c r="I150" i="1"/>
  <c r="H157" i="1"/>
  <c r="G164" i="1"/>
  <c r="H140" i="1"/>
  <c r="H152" i="1"/>
  <c r="G163" i="1"/>
  <c r="I173" i="1"/>
  <c r="F151" i="1"/>
  <c r="F167" i="1"/>
  <c r="F165" i="1"/>
  <c r="F162" i="1"/>
  <c r="F148" i="1"/>
  <c r="F164" i="1"/>
  <c r="F149" i="1"/>
  <c r="F146" i="1"/>
  <c r="F174" i="1"/>
  <c r="D149" i="1"/>
  <c r="D173" i="1"/>
  <c r="E160" i="1"/>
  <c r="E147" i="1"/>
  <c r="E163" i="1"/>
  <c r="E142" i="1"/>
  <c r="D148" i="1"/>
  <c r="E138" i="1"/>
  <c r="I152" i="1"/>
  <c r="I168" i="1"/>
  <c r="G143" i="1"/>
  <c r="H138" i="1"/>
  <c r="H154" i="1"/>
  <c r="H170" i="1"/>
  <c r="H145" i="1"/>
  <c r="H165" i="1"/>
  <c r="I165" i="1"/>
  <c r="F171" i="1"/>
  <c r="F152" i="1"/>
  <c r="F153" i="1"/>
  <c r="D141" i="1"/>
  <c r="D143" i="1"/>
  <c r="D151" i="1"/>
  <c r="D159" i="1"/>
  <c r="D167" i="1"/>
  <c r="D146" i="1"/>
  <c r="E148" i="1"/>
  <c r="E164" i="1"/>
  <c r="E141" i="1"/>
  <c r="E149" i="1"/>
  <c r="E157" i="1"/>
  <c r="E165" i="1"/>
  <c r="E173" i="1"/>
  <c r="E146" i="1"/>
  <c r="E162" i="1"/>
  <c r="D140" i="1"/>
  <c r="D150" i="1"/>
  <c r="D160" i="1"/>
  <c r="D168" i="1"/>
  <c r="G138" i="1"/>
  <c r="H143" i="1"/>
  <c r="I148" i="1"/>
  <c r="G154" i="1"/>
  <c r="H159" i="1"/>
  <c r="I164" i="1"/>
  <c r="G170" i="1"/>
  <c r="I146" i="1"/>
  <c r="H173" i="1"/>
  <c r="I145" i="1"/>
  <c r="H156" i="1"/>
  <c r="G167" i="1"/>
  <c r="I139" i="1"/>
  <c r="G145" i="1"/>
  <c r="H150" i="1"/>
  <c r="I155" i="1"/>
  <c r="G161" i="1"/>
  <c r="H166" i="1"/>
  <c r="I171" i="1"/>
  <c r="G168" i="1"/>
  <c r="H141" i="1"/>
  <c r="G148" i="1"/>
  <c r="H153" i="1"/>
  <c r="G160" i="1"/>
  <c r="H169" i="1"/>
  <c r="G147" i="1"/>
  <c r="I157" i="1"/>
  <c r="H168" i="1"/>
  <c r="F143" i="1"/>
  <c r="F159" i="1"/>
  <c r="F145" i="1"/>
  <c r="F142" i="1"/>
  <c r="F140" i="1"/>
  <c r="F156" i="1"/>
  <c r="F172" i="1"/>
  <c r="F161" i="1"/>
  <c r="F158" i="1"/>
  <c r="H9" i="1"/>
  <c r="D165" i="1"/>
  <c r="E158" i="1"/>
  <c r="D166" i="1"/>
  <c r="H147" i="1"/>
  <c r="H163" i="1"/>
  <c r="G174" i="1"/>
  <c r="I153" i="1"/>
  <c r="I143" i="1"/>
  <c r="I159" i="1"/>
  <c r="I154" i="1"/>
  <c r="G152" i="1"/>
  <c r="H144" i="1"/>
  <c r="F139" i="1"/>
  <c r="F173" i="1"/>
  <c r="F168" i="1"/>
  <c r="F138" i="1"/>
  <c r="D145" i="1"/>
  <c r="D153" i="1"/>
  <c r="D161" i="1"/>
  <c r="D169" i="1"/>
  <c r="D170" i="1"/>
  <c r="E152" i="1"/>
  <c r="E168" i="1"/>
  <c r="E143" i="1"/>
  <c r="E151" i="1"/>
  <c r="E159" i="1"/>
  <c r="E167" i="1"/>
  <c r="D154" i="1"/>
  <c r="E150" i="1"/>
  <c r="E166" i="1"/>
  <c r="D142" i="1"/>
  <c r="D152" i="1"/>
  <c r="D162" i="1"/>
  <c r="D174" i="1"/>
  <c r="H139" i="1"/>
  <c r="I144" i="1"/>
  <c r="G150" i="1"/>
  <c r="H155" i="1"/>
  <c r="I160" i="1"/>
  <c r="G166" i="1"/>
  <c r="H171" i="1"/>
  <c r="I162" i="1"/>
  <c r="G139" i="1"/>
  <c r="H148" i="1"/>
  <c r="G159" i="1"/>
  <c r="I169" i="1"/>
  <c r="G141" i="1"/>
  <c r="H146" i="1"/>
  <c r="I151" i="1"/>
  <c r="G157" i="1"/>
  <c r="H162" i="1"/>
  <c r="I167" i="1"/>
  <c r="G173" i="1"/>
  <c r="I174" i="1"/>
  <c r="I142" i="1"/>
  <c r="H149" i="1"/>
  <c r="G156" i="1"/>
  <c r="H161" i="1"/>
  <c r="G172" i="1"/>
  <c r="I149" i="1"/>
  <c r="H160" i="1"/>
  <c r="G171" i="1"/>
  <c r="F147" i="1"/>
  <c r="F163" i="1"/>
  <c r="F157" i="1"/>
  <c r="F154" i="1"/>
  <c r="F144" i="1"/>
  <c r="F160" i="1"/>
  <c r="F141" i="1"/>
  <c r="F169" i="1"/>
  <c r="F166" i="1"/>
  <c r="D157" i="1"/>
  <c r="E144" i="1"/>
  <c r="E139" i="1"/>
  <c r="E155" i="1"/>
  <c r="E171" i="1"/>
  <c r="E174" i="1"/>
  <c r="D158" i="1"/>
  <c r="G142" i="1"/>
  <c r="G158" i="1"/>
  <c r="I170" i="1"/>
  <c r="H164" i="1"/>
  <c r="G149" i="1"/>
  <c r="G165" i="1"/>
  <c r="G140" i="1"/>
  <c r="I158" i="1"/>
  <c r="G155" i="1"/>
  <c r="F155" i="1"/>
  <c r="F170" i="1"/>
  <c r="F150" i="1"/>
  <c r="C11" i="1" l="1"/>
  <c r="C14" i="1" s="1"/>
  <c r="C9" i="1"/>
  <c r="C10" i="1"/>
</calcChain>
</file>

<file path=xl/sharedStrings.xml><?xml version="1.0" encoding="utf-8"?>
<sst xmlns="http://schemas.openxmlformats.org/spreadsheetml/2006/main" count="7461" uniqueCount="1357">
  <si>
    <t>Calculation Inputs</t>
  </si>
  <si>
    <t>Cost Level</t>
  </si>
  <si>
    <t>min.</t>
  </si>
  <si>
    <t>Most costs are supplied as a range, so min. = the minimum of the supplied cost range, max. = maximum cost., and mix. = a random value between the two</t>
  </si>
  <si>
    <t>Cost Source</t>
  </si>
  <si>
    <t>Nix Pocketbook</t>
  </si>
  <si>
    <t>This will be good if I can vary the source of data, e.g. Nix Pocketbook, Other Source, etc.</t>
  </si>
  <si>
    <t>Calculation Outputs</t>
  </si>
  <si>
    <t>Metric</t>
  </si>
  <si>
    <t>Value</t>
  </si>
  <si>
    <t>Unit</t>
  </si>
  <si>
    <t>Totol Income</t>
  </si>
  <si>
    <t>£</t>
  </si>
  <si>
    <t>Total Income per Hectare</t>
  </si>
  <si>
    <t>£/ha</t>
  </si>
  <si>
    <t>Annual Income</t>
  </si>
  <si>
    <t>£/yr</t>
  </si>
  <si>
    <t>Annual Income per Hectare</t>
  </si>
  <si>
    <t>£/ha/yr</t>
  </si>
  <si>
    <t>Income from Carbon Unit Sales</t>
  </si>
  <si>
    <t>Costs</t>
  </si>
  <si>
    <t>Project Details</t>
  </si>
  <si>
    <t>Expected Range</t>
  </si>
  <si>
    <t>max.</t>
  </si>
  <si>
    <t>Source</t>
  </si>
  <si>
    <t>Notes</t>
  </si>
  <si>
    <t>Location: Country</t>
  </si>
  <si>
    <t>Scotland</t>
  </si>
  <si>
    <t>NA</t>
  </si>
  <si>
    <t>Needed for applying correct income from establishment grant</t>
  </si>
  <si>
    <t>Location: Target or Standard Area</t>
  </si>
  <si>
    <t>Standard Area</t>
  </si>
  <si>
    <t>See 'Grant - Scotland' tab for details</t>
  </si>
  <si>
    <t>Location: Upland or Lowland</t>
  </si>
  <si>
    <t>Lowland</t>
  </si>
  <si>
    <t>Ground Preparation: Ploughed or Moulded</t>
  </si>
  <si>
    <t>Moulded</t>
  </si>
  <si>
    <t>Woodland Type</t>
  </si>
  <si>
    <t>Broadleaves</t>
  </si>
  <si>
    <t>Project Length</t>
  </si>
  <si>
    <t>years</t>
  </si>
  <si>
    <t>(Woodland Carbon Code, 2022)</t>
  </si>
  <si>
    <t>Max length = 100 years</t>
  </si>
  <si>
    <t>Area Under Broadleaf</t>
  </si>
  <si>
    <t>ha</t>
  </si>
  <si>
    <t>Area Under Conifer</t>
  </si>
  <si>
    <t>Planted Area</t>
  </si>
  <si>
    <t>Unplanted Area</t>
  </si>
  <si>
    <t>Total Project Area</t>
  </si>
  <si>
    <t>Perimeter (for Fencing)</t>
  </si>
  <si>
    <t>m</t>
  </si>
  <si>
    <t>Estimate of the length of fencing required to surround project - default = perimeter of total area as square + ( perimeter of total area as square * random number between 0 and 1 )</t>
  </si>
  <si>
    <t>Broadleaf Planting Density</t>
  </si>
  <si>
    <t>stems/ha</t>
  </si>
  <si>
    <t>?</t>
  </si>
  <si>
    <t>(CCC, 2020)</t>
  </si>
  <si>
    <t>"A planting density of 3,000 stems/hectare for conifers to maximise carbon sequestration and timber output, and 2,000 stems/hectare for broadleaves,"</t>
  </si>
  <si>
    <t>Conifer Planting Density</t>
  </si>
  <si>
    <t>Sequestration rate</t>
  </si>
  <si>
    <t>tCO2/ha/yr</t>
  </si>
  <si>
    <t>(Natural England, 2021)</t>
  </si>
  <si>
    <t>Broadleaf woodland in England has an average seq rate of 7 tCO2/ha (according to that source)</t>
  </si>
  <si>
    <t>Carbon Price</t>
  </si>
  <si>
    <t>£/unit</t>
  </si>
  <si>
    <t>Personal Correspondence</t>
  </si>
  <si>
    <t>These should be linked…</t>
  </si>
  <si>
    <t>Woodland Creation Grant</t>
  </si>
  <si>
    <t>See 'Scot. - Woodland Creation Grant' tab for info</t>
  </si>
  <si>
    <t>Amount</t>
  </si>
  <si>
    <t>Standard Area - Initial Payment (≤ 300 ha)</t>
  </si>
  <si>
    <t>SA = Standard Area, TA = Target Area</t>
  </si>
  <si>
    <t>Standard Area - Initial Payment (&gt; 300 ha)</t>
  </si>
  <si>
    <t>Target Area receives a higher value, see Grants tab for details</t>
  </si>
  <si>
    <t>Standard Area - Total Maintenance (≤ 300 ha)</t>
  </si>
  <si>
    <t>Standard Area - Total Maintenance (&gt; 300 ha)</t>
  </si>
  <si>
    <t>Target Area - Initial Payment (≤ 300 ha)</t>
  </si>
  <si>
    <t>Target Area - Initial Payment (&gt; 300 ha)</t>
  </si>
  <si>
    <t>Target Area - Total Maintenance (≤ 300 ha)</t>
  </si>
  <si>
    <t>Target Area - Total Maintenance (&gt; 300 ha)</t>
  </si>
  <si>
    <t>CSGN - Core Area Contribution</t>
  </si>
  <si>
    <t>CSGN is a region in central Scotland that recieves an extra grant</t>
  </si>
  <si>
    <t>CSGN - Outer Core Area Contribution</t>
  </si>
  <si>
    <t>CSGN - Fringe Area Contribution</t>
  </si>
  <si>
    <t>Genetically-improved Sitka spruce</t>
  </si>
  <si>
    <t>Stock Fence</t>
  </si>
  <si>
    <t>March Stock Fence</t>
  </si>
  <si>
    <t>Deer Fence</t>
  </si>
  <si>
    <t>Default assumes a prefectly square project with continuous perimeter fence</t>
  </si>
  <si>
    <t>Deer Fence - high cost</t>
  </si>
  <si>
    <t>Upgrading Stock to Deer Fence</t>
  </si>
  <si>
    <t>Rabbit-proofing of Stock or Deer Fence</t>
  </si>
  <si>
    <t>Tree Shelter: 1.2 to 1.8 Metres *</t>
  </si>
  <si>
    <t>Tree Shelter: 0.6 to 1.1 Metres *</t>
  </si>
  <si>
    <t>Vole Guard</t>
  </si>
  <si>
    <t>Enhancing or Modifying a Stock Fence</t>
  </si>
  <si>
    <t>Enhancing or Modifying a Deer Fence – Low Cost</t>
  </si>
  <si>
    <t>Enhancing or Modifying a Deer Fence – High Cost</t>
  </si>
  <si>
    <t>Conversion of Deer Fence to Stock Fence</t>
  </si>
  <si>
    <t>Gate for Stock Fence</t>
  </si>
  <si>
    <t>Gate for Deer Fence</t>
  </si>
  <si>
    <t>Badger Gate</t>
  </si>
  <si>
    <t>Self-closing Gate for Non-vehicular Access</t>
  </si>
  <si>
    <t>Building or Restoring Drystone or Flagstone Dykes</t>
  </si>
  <si>
    <t>m2</t>
  </si>
  <si>
    <t>Bracken control</t>
  </si>
  <si>
    <t>Gorse Removal</t>
  </si>
  <si>
    <t>TOTAL</t>
  </si>
  <si>
    <t>Carbon Credits</t>
  </si>
  <si>
    <t>Total Sequestration</t>
  </si>
  <si>
    <t>tCO2</t>
  </si>
  <si>
    <t>1 tCO2 sequestered = 1 PIU</t>
  </si>
  <si>
    <t>Pending Issuance Units (PIU) to Project</t>
  </si>
  <si>
    <t>units</t>
  </si>
  <si>
    <t>Pending Issuance Units (PIU) to Buffer</t>
  </si>
  <si>
    <t>20% of total PIU must go to the buffer account, as of WCC v2</t>
  </si>
  <si>
    <t>Establishment Costs</t>
  </si>
  <si>
    <t>See 'Costs - Nix Pocketbook' tab for info</t>
  </si>
  <si>
    <t>Broadleaf tree stock</t>
  </si>
  <si>
    <t>stems</t>
  </si>
  <si>
    <t>Conifer tree stock</t>
  </si>
  <si>
    <t>Fencing - Rabbit</t>
  </si>
  <si>
    <t>Fencing - Stock</t>
  </si>
  <si>
    <t>Fencing - Deer</t>
  </si>
  <si>
    <t>Fencing - Deer + Rabbit</t>
  </si>
  <si>
    <t>Fencing - Split Post + Rail</t>
  </si>
  <si>
    <t>Tree Guard - Spiral + Cane</t>
  </si>
  <si>
    <t>Tree Guard - Plastic Tube</t>
  </si>
  <si>
    <t>Tree Guard - Softwood Stakes</t>
  </si>
  <si>
    <t>Spot spraying</t>
  </si>
  <si>
    <t>Removal of vegetation that would be in direct competition with sapling (i.e., chemical screefing)</t>
  </si>
  <si>
    <t>Hand Planting - Broadleaf</t>
  </si>
  <si>
    <t>Hand Planting - Conifer</t>
  </si>
  <si>
    <t>Machine Planting</t>
  </si>
  <si>
    <t>Beating up - labour</t>
  </si>
  <si>
    <t>Beating up - stock</t>
  </si>
  <si>
    <t>Herbicide</t>
  </si>
  <si>
    <t>Inter-row Mowing</t>
  </si>
  <si>
    <t>Ploughing</t>
  </si>
  <si>
    <t>Moulding</t>
  </si>
  <si>
    <t>Drainage</t>
  </si>
  <si>
    <t>Scrub Clearance</t>
  </si>
  <si>
    <t>Fertilising</t>
  </si>
  <si>
    <t>Access road</t>
  </si>
  <si>
    <t>km</t>
  </si>
  <si>
    <t>Maintenance Costs</t>
  </si>
  <si>
    <t>General Maintenance</t>
  </si>
  <si>
    <t>Woodland Costs - Nicholsons - DO NOT SHARE</t>
  </si>
  <si>
    <t>Tree Guard Removal</t>
  </si>
  <si>
    <t>Woodland Costs - The National Forest 2</t>
  </si>
  <si>
    <t>Tree Guard Recycling</t>
  </si>
  <si>
    <t>Management Costs Costs</t>
  </si>
  <si>
    <t>Grant Application</t>
  </si>
  <si>
    <t>Nix Pocketbook - 2022</t>
  </si>
  <si>
    <t>Hutton</t>
  </si>
  <si>
    <t>Ground Preparation</t>
  </si>
  <si>
    <t>All Years</t>
  </si>
  <si>
    <t>Total Years</t>
  </si>
  <si>
    <t>min</t>
  </si>
  <si>
    <t>mean</t>
  </si>
  <si>
    <t>max</t>
  </si>
  <si>
    <t>Upland Ploughing</t>
  </si>
  <si>
    <t>£ / ha</t>
  </si>
  <si>
    <t>Upland Moulding</t>
  </si>
  <si>
    <t>Upland Dainage</t>
  </si>
  <si>
    <t>Upland Scrub Clearance</t>
  </si>
  <si>
    <t>Upland Fertilising</t>
  </si>
  <si>
    <t>Lowland Ploughing</t>
  </si>
  <si>
    <t>Lowland Moulding</t>
  </si>
  <si>
    <t>Lowland Drainage</t>
  </si>
  <si>
    <t>Lowland Scrub Clearance</t>
  </si>
  <si>
    <t>Lowland Fertilising</t>
  </si>
  <si>
    <t>Access Roads</t>
  </si>
  <si>
    <t>Access road - Miles</t>
  </si>
  <si>
    <t>£ / Mile</t>
  </si>
  <si>
    <t>Access road - km</t>
  </si>
  <si>
    <t>£ / km</t>
  </si>
  <si>
    <t>Fencing</t>
  </si>
  <si>
    <t>£ / m</t>
  </si>
  <si>
    <t>Trees</t>
  </si>
  <si>
    <t>£ / 1000</t>
  </si>
  <si>
    <t>Planting</t>
  </si>
  <si>
    <t>Tree Guards</t>
  </si>
  <si>
    <t>£ / 100</t>
  </si>
  <si>
    <t>Beating Up</t>
  </si>
  <si>
    <t>2,3</t>
  </si>
  <si>
    <t>Vegetation Management</t>
  </si>
  <si>
    <t>1,2,3,4</t>
  </si>
  <si>
    <t>Source: (Redman, 2022), i.e., the John Nix Pocketbook</t>
  </si>
  <si>
    <t>actual values take either the min, max, or a random number between</t>
  </si>
  <si>
    <t>year</t>
  </si>
  <si>
    <t>Total years</t>
  </si>
  <si>
    <t>actual</t>
  </si>
  <si>
    <t>Note</t>
  </si>
  <si>
    <t>Price depends on size and species</t>
  </si>
  <si>
    <t>Includes cost of installing spiral guard at the same time</t>
  </si>
  <si>
    <t>loam and sand soils only</t>
  </si>
  <si>
    <t>2, 3</t>
  </si>
  <si>
    <t>i.e., replacing dead trees</t>
  </si>
  <si>
    <t>1, 2, 3, 4</t>
  </si>
  <si>
    <t>Ground Preparation - Upland</t>
  </si>
  <si>
    <t>Ground Preparation - Lowland</t>
  </si>
  <si>
    <t>Miles</t>
  </si>
  <si>
    <t>Woodland Establishment Costs</t>
  </si>
  <si>
    <t>Broadleaf Planting - Labour</t>
  </si>
  <si>
    <t>Maintenance</t>
  </si>
  <si>
    <t>Squerrel Control</t>
  </si>
  <si>
    <t>Pruning</t>
  </si>
  <si>
    <t>Guard/Fence Removal</t>
  </si>
  <si>
    <t>Scarifying</t>
  </si>
  <si>
    <t>Removal of leaf litter</t>
  </si>
  <si>
    <t>Screefing</t>
  </si>
  <si>
    <t>Removal of vegetation that would be in direct competition with sapling - I think this is what spot spraying refers to (i.e. chemical screefing)</t>
  </si>
  <si>
    <t>Scotland - Woodland Creation Grant</t>
  </si>
  <si>
    <t>Source: (Scottish Government, 2022)</t>
  </si>
  <si>
    <t>£/ha for 5 years</t>
  </si>
  <si>
    <t>£/ha total over 5 years</t>
  </si>
  <si>
    <t>STANDARD area rates</t>
  </si>
  <si>
    <t>INITIAL PAYMENT</t>
  </si>
  <si>
    <t>ANNUAL MAINTENANCE</t>
  </si>
  <si>
    <t>TOTAL MAINTENANCE</t>
  </si>
  <si>
    <t>Conifer</t>
  </si>
  <si>
    <t>This option is principally aimed at planting Sitka spruce.</t>
  </si>
  <si>
    <t>Diverse Conifer</t>
  </si>
  <si>
    <t>This option is aimed at planting conifer species other than Sitka spruce.</t>
  </si>
  <si>
    <t xml:space="preserve">The aim of this option is to create broadleaved woodlands on land that is suitable for sawn and prime timber and that is accessible for timber transport (including links to suitable public roads). </t>
  </si>
  <si>
    <t>Native Scots Pine</t>
  </si>
  <si>
    <t>The aim of these scheme is to create or expand native pinewood priority habitat of the National Vegetation Classification W18.</t>
  </si>
  <si>
    <t>Native Upland Birch</t>
  </si>
  <si>
    <t>The aim of this scheme is to encourage the creation of native upland birch woodland of the National Vegetation Classification W4: Downy birch with purple moor grass on shallow peaty soils (less than 50 centimetres peat depth).</t>
  </si>
  <si>
    <t>Native Broadleaves</t>
  </si>
  <si>
    <t>The aim of this scheme is to create native broadleaved priority woodland habitats of the following National Vegetation Classification (NVC) types:      W6 Alder with stinging nettle     W7 Alder-ash with yellow pimpernel     W8 Ash, field maple with stinging nettle     W9 Ash, Rowan with Dog's mercury     W10 Oak (Penduculate) with bluebell / wild hyacinth     W11 Oak (Sessile), Downy birch with bluebell / wild hyacinth     W16 Oak, Birch     W17 Oak (Sessile), Downy birch with bilberry / blaeberry</t>
  </si>
  <si>
    <t>Native Low-density Broadleaves</t>
  </si>
  <si>
    <t>The aim of this scheme is to create specific native woodland or scrub habitats. These include areas of ecotones for black grouse, treeline woodlands, juniper and other forms of scrub woodland and wood pasture systems.  These areas are usually associated with other woodland habitats in a transitional situation, for example transition onto open hill or montane scrub.</t>
  </si>
  <si>
    <t>Small or Farm Woodland</t>
  </si>
  <si>
    <t>The aim of this scheme is to create standalone, discrete small-scale mixed broadleaved and conifer woodlands on farms and other rural land. The new small woodlands should not adjoin other woodland creation options.</t>
  </si>
  <si>
    <t>Native Broadleaves in Northern and Western Isles</t>
  </si>
  <si>
    <t>The aim of this scheme is to create native woodlands that contribute to the delivery of the local woodland strategy.  This option is for Orkney, Shetland, the Western Isles, or elsewhere within the crofting counties where exposure is high and the local FCS Conservancy agrees that this is the best silvicultural option to establish a new native woodland.</t>
  </si>
  <si>
    <t>TARGET area rates</t>
  </si>
  <si>
    <t>Reduced STANDARD area rates for ploughing</t>
  </si>
  <si>
    <t>See additional information page for details: https://www.ruralpayments.org/topics/all-schemes/forestry-grant-scheme/woodland-creation/</t>
  </si>
  <si>
    <t>Note that not all values are different!</t>
  </si>
  <si>
    <t>Reduced TARGET area rates for ploughing</t>
  </si>
  <si>
    <t>Reduced STANDARD area rates for project over 300 ha</t>
  </si>
  <si>
    <t>Reduced TARGET area rates for project over 300 ha</t>
  </si>
  <si>
    <t>Capital grant operations</t>
  </si>
  <si>
    <t>Payment rate</t>
  </si>
  <si>
    <t>Central Scotland Green Network – Core Area Contribution</t>
  </si>
  <si>
    <t>Central Scotland Green Network - Outer Core Area Contribution</t>
  </si>
  <si>
    <t>Central Scotland Green Network – Fringe Area Contribution</t>
  </si>
  <si>
    <t>Vegetatively propagated genetically-improved Sitka spruce</t>
  </si>
  <si>
    <t>£/m</t>
  </si>
  <si>
    <t>Deer fence - high cost</t>
  </si>
  <si>
    <t>Rabbit-proofing of Existing or New Stock or Deer Fence</t>
  </si>
  <si>
    <t>Black grouse and capercaillie core areas</t>
  </si>
  <si>
    <t>£/m2</t>
  </si>
  <si>
    <t>Bracken control supporting the mechanical or chemical removal of bracken for areas of significant contiguous bracken, agreed by the local conservancy.</t>
  </si>
  <si>
    <t>References</t>
  </si>
  <si>
    <t>Natural England (2021) Carbon Storage and Sequestration by Habitat: a review of the evidence. Available at: http://publications.naturalengland.org.uk/publication/5419124441481216.</t>
  </si>
  <si>
    <t>Scottish Government (2022) Forestry Grant Scheme - Woodland Creation, Rural Payments and Services. Available at: https://www.ruralpayments.org/topics/all-schemes/forestry-grant-scheme/woodland-creation/ (Accessed: 6 May 2022).</t>
  </si>
  <si>
    <t>Woodland Carbon Code (2022) Home - UK Woodland Carbon Code. Available at: https://woodlandcarboncode.org.uk/ (Accessed: 6 May 2022).</t>
  </si>
  <si>
    <t>Graham Redman (2021) The John Nix Farm Management Pocketbook. Edition 52. Available at: https://www.thepocketbook.co.uk/.</t>
  </si>
  <si>
    <t>Lists</t>
  </si>
  <si>
    <t>mix.</t>
  </si>
  <si>
    <t>Upland</t>
  </si>
  <si>
    <t>Target Area</t>
  </si>
  <si>
    <t>Ploughed</t>
  </si>
  <si>
    <t>Worksheet</t>
  </si>
  <si>
    <t>Original Input Value</t>
  </si>
  <si>
    <t>Reference</t>
  </si>
  <si>
    <t>Actual Value From Sheet</t>
  </si>
  <si>
    <t>Original Output Value</t>
  </si>
  <si>
    <t>+1% Input Value</t>
  </si>
  <si>
    <t>+1% Calculated Output Value</t>
  </si>
  <si>
    <t>Possible Name</t>
  </si>
  <si>
    <t>Absoulte Sensitivity
@ +1% Change In Input
(Output Cell Units)</t>
  </si>
  <si>
    <t>Relative Sensitivity (%)
@ +1% Change In Input</t>
  </si>
  <si>
    <t>Project Details and Calculation</t>
  </si>
  <si>
    <t>No Output Change</t>
  </si>
  <si>
    <t>$E$24</t>
  </si>
  <si>
    <t>Unknown</t>
  </si>
  <si>
    <t>$F$24</t>
  </si>
  <si>
    <t>$C$24</t>
  </si>
  <si>
    <t>$C$25</t>
  </si>
  <si>
    <t>$F$31</t>
  </si>
  <si>
    <t>$F$32</t>
  </si>
  <si>
    <t>$E$33</t>
  </si>
  <si>
    <t>$F$33</t>
  </si>
  <si>
    <t>$E$34</t>
  </si>
  <si>
    <t>$F$34</t>
  </si>
  <si>
    <t>$C$31</t>
  </si>
  <si>
    <t>$C$32</t>
  </si>
  <si>
    <t>$C$33</t>
  </si>
  <si>
    <t>$C$34</t>
  </si>
  <si>
    <t>$C$46</t>
  </si>
  <si>
    <t>$C$47</t>
  </si>
  <si>
    <t>$C$48</t>
  </si>
  <si>
    <t>$C$49</t>
  </si>
  <si>
    <t>$C$50</t>
  </si>
  <si>
    <t>$C$51</t>
  </si>
  <si>
    <t>$C$53</t>
  </si>
  <si>
    <t>$C$54</t>
  </si>
  <si>
    <t>$C$56</t>
  </si>
  <si>
    <t>$C$58</t>
  </si>
  <si>
    <t>$C$59</t>
  </si>
  <si>
    <t>$C$60</t>
  </si>
  <si>
    <t>$C$61</t>
  </si>
  <si>
    <t>$C$62</t>
  </si>
  <si>
    <t>$C$63</t>
  </si>
  <si>
    <t>$C$64</t>
  </si>
  <si>
    <t>$C$65</t>
  </si>
  <si>
    <t>$C$66</t>
  </si>
  <si>
    <t>$C$67</t>
  </si>
  <si>
    <t>$C$68</t>
  </si>
  <si>
    <t>$C$69</t>
  </si>
  <si>
    <t>$E$74</t>
  </si>
  <si>
    <t>$E$76</t>
  </si>
  <si>
    <t>$C$83</t>
  </si>
  <si>
    <t>$C$84</t>
  </si>
  <si>
    <t>$C$85</t>
  </si>
  <si>
    <t>$C$87</t>
  </si>
  <si>
    <t>$C$88</t>
  </si>
  <si>
    <t>$C$90</t>
  </si>
  <si>
    <t>$C$91</t>
  </si>
  <si>
    <t>$C$94</t>
  </si>
  <si>
    <t>$C$101</t>
  </si>
  <si>
    <t>$C$102</t>
  </si>
  <si>
    <t>$C$104</t>
  </si>
  <si>
    <t>$C$109</t>
  </si>
  <si>
    <t>$C$110</t>
  </si>
  <si>
    <t>$C$111</t>
  </si>
  <si>
    <t>$D$6</t>
  </si>
  <si>
    <t>$E$6</t>
  </si>
  <si>
    <t>$F$6</t>
  </si>
  <si>
    <t>$D$7</t>
  </si>
  <si>
    <t>$E$7</t>
  </si>
  <si>
    <t>$F$7</t>
  </si>
  <si>
    <t>$D$8</t>
  </si>
  <si>
    <t>$E$8</t>
  </si>
  <si>
    <t>$F$8</t>
  </si>
  <si>
    <t>$D$9</t>
  </si>
  <si>
    <t>$E$9</t>
  </si>
  <si>
    <t>$F$9</t>
  </si>
  <si>
    <t>$D$10</t>
  </si>
  <si>
    <t>$E$10</t>
  </si>
  <si>
    <t>$F$10</t>
  </si>
  <si>
    <t>$D$11</t>
  </si>
  <si>
    <t>$E$11</t>
  </si>
  <si>
    <t>$F$11</t>
  </si>
  <si>
    <t>$D$12</t>
  </si>
  <si>
    <t>$E$12</t>
  </si>
  <si>
    <t>$F$12</t>
  </si>
  <si>
    <t>$D$13</t>
  </si>
  <si>
    <t>$E$13</t>
  </si>
  <si>
    <t>$F$13</t>
  </si>
  <si>
    <t>$D$14</t>
  </si>
  <si>
    <t>$E$14</t>
  </si>
  <si>
    <t>$F$14</t>
  </si>
  <si>
    <t>$D$15</t>
  </si>
  <si>
    <t>$E$15</t>
  </si>
  <si>
    <t>$F$15</t>
  </si>
  <si>
    <t>$H$6</t>
  </si>
  <si>
    <t>$H$7</t>
  </si>
  <si>
    <t>$H$8</t>
  </si>
  <si>
    <t>$H$9</t>
  </si>
  <si>
    <t>$H$10</t>
  </si>
  <si>
    <t>$H$11</t>
  </si>
  <si>
    <t>$H$12</t>
  </si>
  <si>
    <t>$H$13</t>
  </si>
  <si>
    <t>$H$14</t>
  </si>
  <si>
    <t>$H$15</t>
  </si>
  <si>
    <t>$D$17</t>
  </si>
  <si>
    <t>$E$17</t>
  </si>
  <si>
    <t>$F$17</t>
  </si>
  <si>
    <t>$D$18</t>
  </si>
  <si>
    <t>$E$18</t>
  </si>
  <si>
    <t>$F$18</t>
  </si>
  <si>
    <t>$H$17</t>
  </si>
  <si>
    <t>$H$18</t>
  </si>
  <si>
    <t>$D$20</t>
  </si>
  <si>
    <t>$E$20</t>
  </si>
  <si>
    <t>$F$20</t>
  </si>
  <si>
    <t>$D$21</t>
  </si>
  <si>
    <t>$E$21</t>
  </si>
  <si>
    <t>$F$21</t>
  </si>
  <si>
    <t>$D$22</t>
  </si>
  <si>
    <t>$E$22</t>
  </si>
  <si>
    <t>$F$22</t>
  </si>
  <si>
    <t>$D$23</t>
  </si>
  <si>
    <t>$E$23</t>
  </si>
  <si>
    <t>$F$23</t>
  </si>
  <si>
    <t>$D$24</t>
  </si>
  <si>
    <t>$H$20</t>
  </si>
  <si>
    <t>$H$21</t>
  </si>
  <si>
    <t>$H$22</t>
  </si>
  <si>
    <t>$H$23</t>
  </si>
  <si>
    <t>$H$24</t>
  </si>
  <si>
    <t>$D$26</t>
  </si>
  <si>
    <t>$E$26</t>
  </si>
  <si>
    <t>$F$26</t>
  </si>
  <si>
    <t>$D$27</t>
  </si>
  <si>
    <t>$E$27</t>
  </si>
  <si>
    <t>$F$27</t>
  </si>
  <si>
    <t>$H$26</t>
  </si>
  <si>
    <t>$H$27</t>
  </si>
  <si>
    <t>$D$29</t>
  </si>
  <si>
    <t>$E$29</t>
  </si>
  <si>
    <t>$F$29</t>
  </si>
  <si>
    <t>$D$30</t>
  </si>
  <si>
    <t>$E$30</t>
  </si>
  <si>
    <t>$F$30</t>
  </si>
  <si>
    <t>$D$31</t>
  </si>
  <si>
    <t>$E$31</t>
  </si>
  <si>
    <t>$H$29</t>
  </si>
  <si>
    <t>$H$30</t>
  </si>
  <si>
    <t>$H$31</t>
  </si>
  <si>
    <t>$D$33</t>
  </si>
  <si>
    <t>$D$34</t>
  </si>
  <si>
    <t>$D$35</t>
  </si>
  <si>
    <t>$E$35</t>
  </si>
  <si>
    <t>$F$35</t>
  </si>
  <si>
    <t>$H$33</t>
  </si>
  <si>
    <t>$H$34</t>
  </si>
  <si>
    <t>$H$35</t>
  </si>
  <si>
    <t>$E$37</t>
  </si>
  <si>
    <t>$F$37</t>
  </si>
  <si>
    <t>$E$38</t>
  </si>
  <si>
    <t>$F$38</t>
  </si>
  <si>
    <t>$H$37</t>
  </si>
  <si>
    <t>$H$38</t>
  </si>
  <si>
    <t>$D$40</t>
  </si>
  <si>
    <t>$E$40</t>
  </si>
  <si>
    <t>$F$40</t>
  </si>
  <si>
    <t>$E$41</t>
  </si>
  <si>
    <t>$F$41</t>
  </si>
  <si>
    <t>$D$42</t>
  </si>
  <si>
    <t>$E$42</t>
  </si>
  <si>
    <t>$F$42</t>
  </si>
  <si>
    <t>$H$40</t>
  </si>
  <si>
    <t>$H$41</t>
  </si>
  <si>
    <t>$H$42</t>
  </si>
  <si>
    <t>Costs - Nix Pocketbook</t>
  </si>
  <si>
    <t>$D$16</t>
  </si>
  <si>
    <t>$E$16</t>
  </si>
  <si>
    <t>$F$16</t>
  </si>
  <si>
    <t>$D$19</t>
  </si>
  <si>
    <t>$E$19</t>
  </si>
  <si>
    <t>$F$19</t>
  </si>
  <si>
    <t>$C$7</t>
  </si>
  <si>
    <t>$C$8</t>
  </si>
  <si>
    <t>$C$9</t>
  </si>
  <si>
    <t>$C$10</t>
  </si>
  <si>
    <t>$C$11</t>
  </si>
  <si>
    <t>$C$12</t>
  </si>
  <si>
    <t>$C$13</t>
  </si>
  <si>
    <t>$C$14</t>
  </si>
  <si>
    <t>$C$15</t>
  </si>
  <si>
    <t>$C$16</t>
  </si>
  <si>
    <t>$C$17</t>
  </si>
  <si>
    <t>$C$18</t>
  </si>
  <si>
    <t>$C$19</t>
  </si>
  <si>
    <t>$C$20</t>
  </si>
  <si>
    <t>$C$27</t>
  </si>
  <si>
    <t>$C$28</t>
  </si>
  <si>
    <t>$D$28</t>
  </si>
  <si>
    <t>$E$28</t>
  </si>
  <si>
    <t>$F$28</t>
  </si>
  <si>
    <t>$C$29</t>
  </si>
  <si>
    <t>$C$30</t>
  </si>
  <si>
    <t>$C$35</t>
  </si>
  <si>
    <t>$C$36</t>
  </si>
  <si>
    <t>$D$36</t>
  </si>
  <si>
    <t>$E$36</t>
  </si>
  <si>
    <t>$F$36</t>
  </si>
  <si>
    <t>$C$37</t>
  </si>
  <si>
    <t>$D$37</t>
  </si>
  <si>
    <t>$C$38</t>
  </si>
  <si>
    <t>$D$38</t>
  </si>
  <si>
    <t>$C$41</t>
  </si>
  <si>
    <t>$D$41</t>
  </si>
  <si>
    <t>$C$42</t>
  </si>
  <si>
    <t>Sheet1</t>
  </si>
  <si>
    <t>$E$25</t>
  </si>
  <si>
    <t>$F$25</t>
  </si>
  <si>
    <t>Scot. - Woodland Creation Grant</t>
  </si>
  <si>
    <t>$A$9</t>
  </si>
  <si>
    <t>$A$10</t>
  </si>
  <si>
    <t>$A$11</t>
  </si>
  <si>
    <t>$A$12</t>
  </si>
  <si>
    <t>$A$13</t>
  </si>
  <si>
    <t>$A$14</t>
  </si>
  <si>
    <t>$A$15</t>
  </si>
  <si>
    <t>$A$16</t>
  </si>
  <si>
    <t>$A$17</t>
  </si>
  <si>
    <t>$C$21</t>
  </si>
  <si>
    <t>$C$22</t>
  </si>
  <si>
    <t>$C$23</t>
  </si>
  <si>
    <t>$D$25</t>
  </si>
  <si>
    <t>$C$26</t>
  </si>
  <si>
    <t>$A$20</t>
  </si>
  <si>
    <t>$A$21</t>
  </si>
  <si>
    <t>$A$22</t>
  </si>
  <si>
    <t>$A$23</t>
  </si>
  <si>
    <t>$A$24</t>
  </si>
  <si>
    <t>$A$25</t>
  </si>
  <si>
    <t>$A$26</t>
  </si>
  <si>
    <t>$A$27</t>
  </si>
  <si>
    <t>$A$28</t>
  </si>
  <si>
    <t>$D$32</t>
  </si>
  <si>
    <t>$C$39</t>
  </si>
  <si>
    <t>$D$39</t>
  </si>
  <si>
    <t>$A$31</t>
  </si>
  <si>
    <t>$A$32</t>
  </si>
  <si>
    <t>$A$33</t>
  </si>
  <si>
    <t>$A$34</t>
  </si>
  <si>
    <t>$A$35</t>
  </si>
  <si>
    <t>$A$36</t>
  </si>
  <si>
    <t>$A$37</t>
  </si>
  <si>
    <t>$A$38</t>
  </si>
  <si>
    <t>$A$39</t>
  </si>
  <si>
    <t>$C$43</t>
  </si>
  <si>
    <t>$D$43</t>
  </si>
  <si>
    <t>$C$44</t>
  </si>
  <si>
    <t>$D$44</t>
  </si>
  <si>
    <t>$C$45</t>
  </si>
  <si>
    <t>$D$45</t>
  </si>
  <si>
    <t>$D$46</t>
  </si>
  <si>
    <t>$D$47</t>
  </si>
  <si>
    <t>$D$48</t>
  </si>
  <si>
    <t>$D$49</t>
  </si>
  <si>
    <t>$D$50</t>
  </si>
  <si>
    <t>$A$42</t>
  </si>
  <si>
    <t>$A$43</t>
  </si>
  <si>
    <t>$A$44</t>
  </si>
  <si>
    <t>$A$45</t>
  </si>
  <si>
    <t>$A$46</t>
  </si>
  <si>
    <t>$A$47</t>
  </si>
  <si>
    <t>$A$48</t>
  </si>
  <si>
    <t>$A$49</t>
  </si>
  <si>
    <t>$A$50</t>
  </si>
  <si>
    <t>$D$53</t>
  </si>
  <si>
    <t>$D$54</t>
  </si>
  <si>
    <t>$C$55</t>
  </si>
  <si>
    <t>$D$55</t>
  </si>
  <si>
    <t>$D$56</t>
  </si>
  <si>
    <t>$C$57</t>
  </si>
  <si>
    <t>$D$57</t>
  </si>
  <si>
    <t>$D$58</t>
  </si>
  <si>
    <t>$D$59</t>
  </si>
  <si>
    <t>$D$60</t>
  </si>
  <si>
    <t>$D$61</t>
  </si>
  <si>
    <t>$A$53</t>
  </si>
  <si>
    <t>$A$54</t>
  </si>
  <si>
    <t>$A$55</t>
  </si>
  <si>
    <t>$A$56</t>
  </si>
  <si>
    <t>$A$57</t>
  </si>
  <si>
    <t>$A$58</t>
  </si>
  <si>
    <t>$A$59</t>
  </si>
  <si>
    <t>$A$60</t>
  </si>
  <si>
    <t>$A$61</t>
  </si>
  <si>
    <t>$D$64</t>
  </si>
  <si>
    <t>$D$65</t>
  </si>
  <si>
    <t>$D$66</t>
  </si>
  <si>
    <t>$D$67</t>
  </si>
  <si>
    <t>$D$68</t>
  </si>
  <si>
    <t>$D$69</t>
  </si>
  <si>
    <t>$C$70</t>
  </si>
  <si>
    <t>$D$70</t>
  </si>
  <si>
    <t>$C$71</t>
  </si>
  <si>
    <t>$D$71</t>
  </si>
  <si>
    <t>$C$72</t>
  </si>
  <si>
    <t>$D$72</t>
  </si>
  <si>
    <t>$A$64</t>
  </si>
  <si>
    <t>$A$65</t>
  </si>
  <si>
    <t>$A$66</t>
  </si>
  <si>
    <t>$A$67</t>
  </si>
  <si>
    <t>$A$68</t>
  </si>
  <si>
    <t>$A$69</t>
  </si>
  <si>
    <t>$A$70</t>
  </si>
  <si>
    <t>$A$71</t>
  </si>
  <si>
    <t>$A$72</t>
  </si>
  <si>
    <t>$C$76</t>
  </si>
  <si>
    <t>$C$77</t>
  </si>
  <si>
    <t>$C$78</t>
  </si>
  <si>
    <t>$C$79</t>
  </si>
  <si>
    <t>$C$80</t>
  </si>
  <si>
    <t>$C$81</t>
  </si>
  <si>
    <t>$C$82</t>
  </si>
  <si>
    <t>$C$86</t>
  </si>
  <si>
    <t>$C$89</t>
  </si>
  <si>
    <t>$C$92</t>
  </si>
  <si>
    <t>$C$93</t>
  </si>
  <si>
    <t>$C$95</t>
  </si>
  <si>
    <t>$C$96</t>
  </si>
  <si>
    <t>$C$97</t>
  </si>
  <si>
    <t>$C$98</t>
  </si>
  <si>
    <t>$C$99</t>
  </si>
  <si>
    <t>SENSITIVITY ANALYSER RESULTS</t>
  </si>
  <si>
    <t>This doesn't make sense as a per ha metric… there will be far more trees to replace in a 2000 trees per ha project compared to a 1000 trees per ha project…</t>
  </si>
  <si>
    <t>Tiff</t>
  </si>
  <si>
    <t>costs</t>
  </si>
  <si>
    <t>Cheshire</t>
  </si>
  <si>
    <t>Cumbria</t>
  </si>
  <si>
    <t>Devon</t>
  </si>
  <si>
    <t>Essex</t>
  </si>
  <si>
    <t>Lancashire</t>
  </si>
  <si>
    <t>Merseyside</t>
  </si>
  <si>
    <t>Lincolnshire</t>
  </si>
  <si>
    <t>Kent</t>
  </si>
  <si>
    <t>NUTS Level 2 Subregion</t>
  </si>
  <si>
    <t>TIFF (£/ha)</t>
  </si>
  <si>
    <t>Tees Valley and Durham</t>
  </si>
  <si>
    <t>Northumberland and Tyne and Wear</t>
  </si>
  <si>
    <t>Greater Manchester</t>
  </si>
  <si>
    <t>East Yorkshire and Northern Lincolnshire</t>
  </si>
  <si>
    <t>North Yorkshire</t>
  </si>
  <si>
    <t>South Yorkshire</t>
  </si>
  <si>
    <t>West Yorkshire</t>
  </si>
  <si>
    <t>Derbyshire and Nottinghamshire</t>
  </si>
  <si>
    <t>Leicestershire, Rutland and Northamptonshire</t>
  </si>
  <si>
    <t>Herefordshire, Worcestershire and Warwickshire</t>
  </si>
  <si>
    <t>Shropshire and Staffordshire</t>
  </si>
  <si>
    <t>West Midlands</t>
  </si>
  <si>
    <t>East Anglia</t>
  </si>
  <si>
    <t>Bedfordshire and Hertfordshire</t>
  </si>
  <si>
    <t>Inner London - West</t>
  </si>
  <si>
    <t>Berkshire, Buckinghamshire and Oxfordshire</t>
  </si>
  <si>
    <t>Surrey, East and West Sussex</t>
  </si>
  <si>
    <t>Hampshire and Isle of Wight</t>
  </si>
  <si>
    <t>Gloucestershire, Wiltshire and Bath/Bristol area</t>
  </si>
  <si>
    <t>Dorset and Somerset</t>
  </si>
  <si>
    <t>Cornwall and Isles of Scilly</t>
  </si>
  <si>
    <t>North Eastern Scotland</t>
  </si>
  <si>
    <t>Highlands and Islands</t>
  </si>
  <si>
    <t>Eastern Scotland</t>
  </si>
  <si>
    <t>West Central Scotland</t>
  </si>
  <si>
    <t>Southern Scotland</t>
  </si>
  <si>
    <t>East Wales</t>
  </si>
  <si>
    <t>West Wales</t>
  </si>
  <si>
    <t>Northern Ireland</t>
  </si>
  <si>
    <t>Sequestration Rate (tCO2/ha)</t>
  </si>
  <si>
    <t>Initial Payment (£/ha)</t>
  </si>
  <si>
    <t>Annual Payment (£/ha)</t>
  </si>
  <si>
    <t>Total Maintenance (Max. 5 years) (£/ha)</t>
  </si>
  <si>
    <t>Lowland - Ploughing</t>
  </si>
  <si>
    <t>Lowland - Moulding</t>
  </si>
  <si>
    <t>Lowland - Drainage</t>
  </si>
  <si>
    <t>Lowland - Scrub Clearance</t>
  </si>
  <si>
    <t>Lowland - Fertilising</t>
  </si>
  <si>
    <t>Upland - Ploughing</t>
  </si>
  <si>
    <t>Upland - Moulding</t>
  </si>
  <si>
    <t>Upland - Drainage</t>
  </si>
  <si>
    <t>Upland - Scrub Clearance</t>
  </si>
  <si>
    <t>Upland - Fertilising</t>
  </si>
  <si>
    <t>VARIABLE MAINTENANCE COSTS</t>
  </si>
  <si>
    <t>VARIABLE SEQ RATE</t>
  </si>
  <si>
    <t>VARIABLE PROJECT LENGTH</t>
  </si>
  <si>
    <t>VARIABLE PROJECT SIZE</t>
  </si>
  <si>
    <t>Length (years)</t>
  </si>
  <si>
    <t>$C$116</t>
  </si>
  <si>
    <t>$D$137</t>
  </si>
  <si>
    <t>$E$137</t>
  </si>
  <si>
    <t>$F$137</t>
  </si>
  <si>
    <t>$G$137</t>
  </si>
  <si>
    <t>$H$137</t>
  </si>
  <si>
    <t>$I$137</t>
  </si>
  <si>
    <t>$K$137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</si>
  <si>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</si>
  <si>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</si>
  <si>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</si>
  <si>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</si>
  <si>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</si>
  <si>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</si>
  <si>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</si>
  <si>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</si>
  <si>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</si>
  <si>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</si>
  <si>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</si>
  <si>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</si>
  <si>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</si>
  <si>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</si>
  <si>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</si>
  <si>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</si>
  <si>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</si>
  <si>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</si>
  <si>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</si>
  <si>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</si>
  <si>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</si>
  <si>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</si>
  <si>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</si>
  <si>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</si>
  <si>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</si>
  <si>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</si>
  <si>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</si>
  <si>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</si>
  <si>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</si>
  <si>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</si>
  <si>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</si>
  <si>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</si>
  <si>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</si>
  <si>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</si>
  <si>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</si>
  <si>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</si>
  <si>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</si>
  <si>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$T$177</t>
  </si>
  <si>
    <t>$U$177</t>
  </si>
  <si>
    <t>$V$177</t>
  </si>
  <si>
    <t>$W$177</t>
  </si>
  <si>
    <t>$X$177</t>
  </si>
  <si>
    <t>$Y$177</t>
  </si>
  <si>
    <t>$AC$177</t>
  </si>
  <si>
    <t>$AD$177</t>
  </si>
  <si>
    <t>$AE$177</t>
  </si>
  <si>
    <t>$AF$177</t>
  </si>
  <si>
    <t>$AG$177</t>
  </si>
  <si>
    <t>$AH$177</t>
  </si>
  <si>
    <t>$D$179</t>
  </si>
  <si>
    <t>$E$179</t>
  </si>
  <si>
    <t>$F$179</t>
  </si>
  <si>
    <t>$G$179</t>
  </si>
  <si>
    <t>$H$179</t>
  </si>
  <si>
    <t>$I$179</t>
  </si>
  <si>
    <t>$D$183</t>
  </si>
  <si>
    <t>$E$183</t>
  </si>
  <si>
    <t>$F$183</t>
  </si>
  <si>
    <t>$G$183</t>
  </si>
  <si>
    <t>$H$183</t>
  </si>
  <si>
    <t>$I$183</t>
  </si>
  <si>
    <t>$L$183</t>
  </si>
  <si>
    <t>$M$183</t>
  </si>
  <si>
    <t>$N$183</t>
  </si>
  <si>
    <t>$O$183</t>
  </si>
  <si>
    <t>$P$183</t>
  </si>
  <si>
    <t>$Q$183</t>
  </si>
  <si>
    <t>$T$183</t>
  </si>
  <si>
    <t>$U$183</t>
  </si>
  <si>
    <t>$V$183</t>
  </si>
  <si>
    <t>$W$183</t>
  </si>
  <si>
    <t>$X$183</t>
  </si>
  <si>
    <t>$Y$183</t>
  </si>
  <si>
    <t>$AC$183</t>
  </si>
  <si>
    <t>$AD$183</t>
  </si>
  <si>
    <t>$AE$183</t>
  </si>
  <si>
    <t>$AF$183</t>
  </si>
  <si>
    <t>$AG$183</t>
  </si>
  <si>
    <t>$AH$183</t>
  </si>
  <si>
    <t>$S$184</t>
  </si>
  <si>
    <t>$T$184</t>
  </si>
  <si>
    <t>$U$184</t>
  </si>
  <si>
    <t>$V$184</t>
  </si>
  <si>
    <t>$W$184</t>
  </si>
  <si>
    <t>$X$184</t>
  </si>
  <si>
    <t>$Y$184</t>
  </si>
  <si>
    <t>$S$185</t>
  </si>
  <si>
    <t>$T$185</t>
  </si>
  <si>
    <t>$U$185</t>
  </si>
  <si>
    <t>$V$185</t>
  </si>
  <si>
    <t>$W$185</t>
  </si>
  <si>
    <t>$X$185</t>
  </si>
  <si>
    <t>$Y$185</t>
  </si>
  <si>
    <t>$S$186</t>
  </si>
  <si>
    <t>$T$186</t>
  </si>
  <si>
    <t>$U$186</t>
  </si>
  <si>
    <t>$V$186</t>
  </si>
  <si>
    <t>$W$186</t>
  </si>
  <si>
    <t>$X$186</t>
  </si>
  <si>
    <t>$Y$186</t>
  </si>
  <si>
    <t>$S$187</t>
  </si>
  <si>
    <t>$T$187</t>
  </si>
  <si>
    <t>$U$187</t>
  </si>
  <si>
    <t>$V$187</t>
  </si>
  <si>
    <t>$W$187</t>
  </si>
  <si>
    <t>$X$187</t>
  </si>
  <si>
    <t>$Y$187</t>
  </si>
  <si>
    <t>$S$188</t>
  </si>
  <si>
    <t>$T$188</t>
  </si>
  <si>
    <t>$U$188</t>
  </si>
  <si>
    <t>$V$188</t>
  </si>
  <si>
    <t>$W$188</t>
  </si>
  <si>
    <t>$X$188</t>
  </si>
  <si>
    <t>$Y$188</t>
  </si>
  <si>
    <t>$S$189</t>
  </si>
  <si>
    <t>$T$189</t>
  </si>
  <si>
    <t>$U$189</t>
  </si>
  <si>
    <t>$V$189</t>
  </si>
  <si>
    <t>$W$189</t>
  </si>
  <si>
    <t>$X$189</t>
  </si>
  <si>
    <t>$Y$189</t>
  </si>
  <si>
    <t>$S$190</t>
  </si>
  <si>
    <t>$T$190</t>
  </si>
  <si>
    <t>$U$190</t>
  </si>
  <si>
    <t>$V$190</t>
  </si>
  <si>
    <t>$W$190</t>
  </si>
  <si>
    <t>$X$190</t>
  </si>
  <si>
    <t>$Y$190</t>
  </si>
  <si>
    <t>$S$191</t>
  </si>
  <si>
    <t>$T$191</t>
  </si>
  <si>
    <t>$U$191</t>
  </si>
  <si>
    <t>$V$191</t>
  </si>
  <si>
    <t>$W$191</t>
  </si>
  <si>
    <t>$X$191</t>
  </si>
  <si>
    <t>$Y$191</t>
  </si>
  <si>
    <t>$S$192</t>
  </si>
  <si>
    <t>$T$192</t>
  </si>
  <si>
    <t>$U$192</t>
  </si>
  <si>
    <t>$V$192</t>
  </si>
  <si>
    <t>$W$192</t>
  </si>
  <si>
    <t>$X$192</t>
  </si>
  <si>
    <t>$Y$192</t>
  </si>
  <si>
    <t>$S$193</t>
  </si>
  <si>
    <t>$T$193</t>
  </si>
  <si>
    <t>$U$193</t>
  </si>
  <si>
    <t>$V$193</t>
  </si>
  <si>
    <t>$W$193</t>
  </si>
  <si>
    <t>$X$193</t>
  </si>
  <si>
    <t>$Y$193</t>
  </si>
  <si>
    <t>$S$194</t>
  </si>
  <si>
    <t>$T$194</t>
  </si>
  <si>
    <t>$U$194</t>
  </si>
  <si>
    <t>$V$194</t>
  </si>
  <si>
    <t>$W$194</t>
  </si>
  <si>
    <t>$X$194</t>
  </si>
  <si>
    <t>$Y$194</t>
  </si>
  <si>
    <t>$S$195</t>
  </si>
  <si>
    <t>$T$195</t>
  </si>
  <si>
    <t>$U$195</t>
  </si>
  <si>
    <t>$V$195</t>
  </si>
  <si>
    <t>$W$195</t>
  </si>
  <si>
    <t>$X$195</t>
  </si>
  <si>
    <t>$Y$195</t>
  </si>
  <si>
    <t>$S$196</t>
  </si>
  <si>
    <t>$T$196</t>
  </si>
  <si>
    <t>$U$196</t>
  </si>
  <si>
    <t>$V$196</t>
  </si>
  <si>
    <t>$W$196</t>
  </si>
  <si>
    <t>$X$196</t>
  </si>
  <si>
    <t>$Y$196</t>
  </si>
  <si>
    <t>$S$197</t>
  </si>
  <si>
    <t>$T$197</t>
  </si>
  <si>
    <t>$U$197</t>
  </si>
  <si>
    <t>$V$197</t>
  </si>
  <si>
    <t>$W$197</t>
  </si>
  <si>
    <t>$X$197</t>
  </si>
  <si>
    <t>$Y$197</t>
  </si>
  <si>
    <t>$S$198</t>
  </si>
  <si>
    <t>$T$198</t>
  </si>
  <si>
    <t>$U$198</t>
  </si>
  <si>
    <t>$V$198</t>
  </si>
  <si>
    <t>$W$198</t>
  </si>
  <si>
    <t>$X$198</t>
  </si>
  <si>
    <t>$Y$198</t>
  </si>
  <si>
    <t>$S$199</t>
  </si>
  <si>
    <t>$T$199</t>
  </si>
  <si>
    <t>$U$199</t>
  </si>
  <si>
    <t>$V$199</t>
  </si>
  <si>
    <t>$W$199</t>
  </si>
  <si>
    <t>$X$199</t>
  </si>
  <si>
    <t>$Y$199</t>
  </si>
  <si>
    <t>$S$200</t>
  </si>
  <si>
    <t>$T$200</t>
  </si>
  <si>
    <t>$U$200</t>
  </si>
  <si>
    <t>$V$200</t>
  </si>
  <si>
    <t>$W$200</t>
  </si>
  <si>
    <t>$X$200</t>
  </si>
  <si>
    <t>$Y$200</t>
  </si>
  <si>
    <t>$S$201</t>
  </si>
  <si>
    <t>$T$201</t>
  </si>
  <si>
    <t>$U$201</t>
  </si>
  <si>
    <t>$V$201</t>
  </si>
  <si>
    <t>$W$201</t>
  </si>
  <si>
    <t>$X$201</t>
  </si>
  <si>
    <t>$Y$201</t>
  </si>
  <si>
    <t>$S$202</t>
  </si>
  <si>
    <t>$T$202</t>
  </si>
  <si>
    <t>$U$202</t>
  </si>
  <si>
    <t>$V$202</t>
  </si>
  <si>
    <t>$W$202</t>
  </si>
  <si>
    <t>$X$202</t>
  </si>
  <si>
    <t>$Y$202</t>
  </si>
  <si>
    <t>$S$203</t>
  </si>
  <si>
    <t>$T$203</t>
  </si>
  <si>
    <t>$U$203</t>
  </si>
  <si>
    <t>$V$203</t>
  </si>
  <si>
    <t>$W$203</t>
  </si>
  <si>
    <t>$X$203</t>
  </si>
  <si>
    <t>$Y$203</t>
  </si>
  <si>
    <t>$S$204</t>
  </si>
  <si>
    <t>$T$204</t>
  </si>
  <si>
    <t>$U$204</t>
  </si>
  <si>
    <t>$V$204</t>
  </si>
  <si>
    <t>$W$204</t>
  </si>
  <si>
    <t>$X$204</t>
  </si>
  <si>
    <t>$Y$204</t>
  </si>
  <si>
    <t>$S$205</t>
  </si>
  <si>
    <t>$T$205</t>
  </si>
  <si>
    <t>$U$205</t>
  </si>
  <si>
    <t>$V$205</t>
  </si>
  <si>
    <t>$W$205</t>
  </si>
  <si>
    <t>$X$205</t>
  </si>
  <si>
    <t>$Y$205</t>
  </si>
  <si>
    <t>$S$206</t>
  </si>
  <si>
    <t>$T$206</t>
  </si>
  <si>
    <t>$U$206</t>
  </si>
  <si>
    <t>$V$206</t>
  </si>
  <si>
    <t>$W$206</t>
  </si>
  <si>
    <t>$X$206</t>
  </si>
  <si>
    <t>$Y$206</t>
  </si>
  <si>
    <t>$S$207</t>
  </si>
  <si>
    <t>$T$207</t>
  </si>
  <si>
    <t>$U$207</t>
  </si>
  <si>
    <t>$V$207</t>
  </si>
  <si>
    <t>$W$207</t>
  </si>
  <si>
    <t>$X$207</t>
  </si>
  <si>
    <t>$Y$207</t>
  </si>
  <si>
    <t>$S$208</t>
  </si>
  <si>
    <t>$T$208</t>
  </si>
  <si>
    <t>$U$208</t>
  </si>
  <si>
    <t>$V$208</t>
  </si>
  <si>
    <t>$W$208</t>
  </si>
  <si>
    <t>$X$208</t>
  </si>
  <si>
    <t>$Y$208</t>
  </si>
  <si>
    <t>$S$209</t>
  </si>
  <si>
    <t>$T$209</t>
  </si>
  <si>
    <t>$U$209</t>
  </si>
  <si>
    <t>$V$209</t>
  </si>
  <si>
    <t>$W$209</t>
  </si>
  <si>
    <t>$X$209</t>
  </si>
  <si>
    <t>$Y$209</t>
  </si>
  <si>
    <t>$S$210</t>
  </si>
  <si>
    <t>$T$210</t>
  </si>
  <si>
    <t>$U$210</t>
  </si>
  <si>
    <t>$V$210</t>
  </si>
  <si>
    <t>$W$210</t>
  </si>
  <si>
    <t>$X$210</t>
  </si>
  <si>
    <t>$Y$210</t>
  </si>
  <si>
    <t>$S$211</t>
  </si>
  <si>
    <t>$T$211</t>
  </si>
  <si>
    <t>$U$211</t>
  </si>
  <si>
    <t>$V$211</t>
  </si>
  <si>
    <t>$W$211</t>
  </si>
  <si>
    <t>$X$211</t>
  </si>
  <si>
    <t>$Y$211</t>
  </si>
  <si>
    <t>$S$212</t>
  </si>
  <si>
    <t>$T$212</t>
  </si>
  <si>
    <t>$U$212</t>
  </si>
  <si>
    <t>$V$212</t>
  </si>
  <si>
    <t>$W$212</t>
  </si>
  <si>
    <t>$X$212</t>
  </si>
  <si>
    <t>$Y$212</t>
  </si>
  <si>
    <t>$AB$184</t>
  </si>
  <si>
    <t>$AC$184</t>
  </si>
  <si>
    <t>$AD$184</t>
  </si>
  <si>
    <t>$AE$184</t>
  </si>
  <si>
    <t>$AF$184</t>
  </si>
  <si>
    <t>$AG$184</t>
  </si>
  <si>
    <t>$AH$184</t>
  </si>
  <si>
    <t>$AB$185</t>
  </si>
  <si>
    <t>$AC$185</t>
  </si>
  <si>
    <t>$AD$185</t>
  </si>
  <si>
    <t>$AE$185</t>
  </si>
  <si>
    <t>$AF$185</t>
  </si>
  <si>
    <t>$AG$185</t>
  </si>
  <si>
    <t>$AH$185</t>
  </si>
  <si>
    <t>$AB$186</t>
  </si>
  <si>
    <t>$AC$186</t>
  </si>
  <si>
    <t>$AD$186</t>
  </si>
  <si>
    <t>$AE$186</t>
  </si>
  <si>
    <t>$AF$186</t>
  </si>
  <si>
    <t>$AG$186</t>
  </si>
  <si>
    <t>$AH$186</t>
  </si>
  <si>
    <t>$AB$187</t>
  </si>
  <si>
    <t>$AC$187</t>
  </si>
  <si>
    <t>$AD$187</t>
  </si>
  <si>
    <t>$AE$187</t>
  </si>
  <si>
    <t>$AF$187</t>
  </si>
  <si>
    <t>$AG$187</t>
  </si>
  <si>
    <t>$AH$187</t>
  </si>
  <si>
    <t>$AB$188</t>
  </si>
  <si>
    <t>$AC$188</t>
  </si>
  <si>
    <t>$AD$188</t>
  </si>
  <si>
    <t>$AE$188</t>
  </si>
  <si>
    <t>$AF$188</t>
  </si>
  <si>
    <t>$AG$188</t>
  </si>
  <si>
    <t>$AH$188</t>
  </si>
  <si>
    <t>$AB$189</t>
  </si>
  <si>
    <t>$AC$189</t>
  </si>
  <si>
    <t>$AD$189</t>
  </si>
  <si>
    <t>$AE$189</t>
  </si>
  <si>
    <t>$AF$189</t>
  </si>
  <si>
    <t>$AG$189</t>
  </si>
  <si>
    <t>$AH$189</t>
  </si>
  <si>
    <t>$AB$190</t>
  </si>
  <si>
    <t>$AC$190</t>
  </si>
  <si>
    <t>$AD$190</t>
  </si>
  <si>
    <t>$AE$190</t>
  </si>
  <si>
    <t>$AF$190</t>
  </si>
  <si>
    <t>$AG$190</t>
  </si>
  <si>
    <t>$AH$190</t>
  </si>
  <si>
    <t>$AB$191</t>
  </si>
  <si>
    <t>$AC$191</t>
  </si>
  <si>
    <t>$AD$191</t>
  </si>
  <si>
    <t>$AE$191</t>
  </si>
  <si>
    <t>$AF$191</t>
  </si>
  <si>
    <t>$AG$191</t>
  </si>
  <si>
    <t>$AH$191</t>
  </si>
  <si>
    <t>$AB$192</t>
  </si>
  <si>
    <t>$AC$192</t>
  </si>
  <si>
    <t>$AD$192</t>
  </si>
  <si>
    <t>$AE$192</t>
  </si>
  <si>
    <t>$AF$192</t>
  </si>
  <si>
    <t>$AG$192</t>
  </si>
  <si>
    <t>$AH$192</t>
  </si>
  <si>
    <t>$AB$193</t>
  </si>
  <si>
    <t>$AC$193</t>
  </si>
  <si>
    <t>$AD$193</t>
  </si>
  <si>
    <t>$AE$193</t>
  </si>
  <si>
    <t>$AF$193</t>
  </si>
  <si>
    <t>$AG$193</t>
  </si>
  <si>
    <t>$AH$193</t>
  </si>
  <si>
    <t>$AB$194</t>
  </si>
  <si>
    <t>$AC$194</t>
  </si>
  <si>
    <t>$AD$194</t>
  </si>
  <si>
    <t>$AE$194</t>
  </si>
  <si>
    <t>$AF$194</t>
  </si>
  <si>
    <t>$AG$194</t>
  </si>
  <si>
    <t>$AH$194</t>
  </si>
  <si>
    <t>$AB$195</t>
  </si>
  <si>
    <t>$AC$195</t>
  </si>
  <si>
    <t>$AD$195</t>
  </si>
  <si>
    <t>$AE$195</t>
  </si>
  <si>
    <t>$AF$195</t>
  </si>
  <si>
    <t>$AG$195</t>
  </si>
  <si>
    <t>$AH$195</t>
  </si>
  <si>
    <t>$AB$196</t>
  </si>
  <si>
    <t>$AC$196</t>
  </si>
  <si>
    <t>$AD$196</t>
  </si>
  <si>
    <t>$AE$196</t>
  </si>
  <si>
    <t>$AF$196</t>
  </si>
  <si>
    <t>$AG$196</t>
  </si>
  <si>
    <t>$AH$196</t>
  </si>
  <si>
    <t>$AB$197</t>
  </si>
  <si>
    <t>$AC$197</t>
  </si>
  <si>
    <t>$AD$197</t>
  </si>
  <si>
    <t>$AE$197</t>
  </si>
  <si>
    <t>$AF$197</t>
  </si>
  <si>
    <t>$AG$197</t>
  </si>
  <si>
    <t>$AH$197</t>
  </si>
  <si>
    <t>$AB$198</t>
  </si>
  <si>
    <t>$AC$198</t>
  </si>
  <si>
    <t>$AD$198</t>
  </si>
  <si>
    <t>$AE$198</t>
  </si>
  <si>
    <t>$AF$198</t>
  </si>
  <si>
    <t>$AG$198</t>
  </si>
  <si>
    <t>$AH$198</t>
  </si>
  <si>
    <t>$AB$199</t>
  </si>
  <si>
    <t>$AC$199</t>
  </si>
  <si>
    <t>$AD$199</t>
  </si>
  <si>
    <t>$AE$199</t>
  </si>
  <si>
    <t>$AF$199</t>
  </si>
  <si>
    <t>$AG$199</t>
  </si>
  <si>
    <t>$AH$199</t>
  </si>
  <si>
    <t>$AB$200</t>
  </si>
  <si>
    <t>$AC$200</t>
  </si>
  <si>
    <t>$AD$200</t>
  </si>
  <si>
    <t>$AE$200</t>
  </si>
  <si>
    <t>$AF$200</t>
  </si>
  <si>
    <t>$AG$200</t>
  </si>
  <si>
    <t>$AH$200</t>
  </si>
  <si>
    <t>$AB$201</t>
  </si>
  <si>
    <t>$AC$201</t>
  </si>
  <si>
    <t>$AD$201</t>
  </si>
  <si>
    <t>$AE$201</t>
  </si>
  <si>
    <t>$AF$201</t>
  </si>
  <si>
    <t>$AG$201</t>
  </si>
  <si>
    <t>$AH$201</t>
  </si>
  <si>
    <t>$AB$202</t>
  </si>
  <si>
    <t>$AC$202</t>
  </si>
  <si>
    <t>$AD$202</t>
  </si>
  <si>
    <t>$AE$202</t>
  </si>
  <si>
    <t>$AF$202</t>
  </si>
  <si>
    <t>$AG$202</t>
  </si>
  <si>
    <t>$AH$202</t>
  </si>
  <si>
    <t>$AB$203</t>
  </si>
  <si>
    <t>$AC$203</t>
  </si>
  <si>
    <t>$AD$203</t>
  </si>
  <si>
    <t>$AE$203</t>
  </si>
  <si>
    <t>$AF$203</t>
  </si>
  <si>
    <t>$AG$203</t>
  </si>
  <si>
    <t>$AH$203</t>
  </si>
  <si>
    <t>$AB$204</t>
  </si>
  <si>
    <t>$AC$204</t>
  </si>
  <si>
    <t>$AD$204</t>
  </si>
  <si>
    <t>$AE$204</t>
  </si>
  <si>
    <t>$AF$204</t>
  </si>
  <si>
    <t>$AG$204</t>
  </si>
  <si>
    <t>$AH$204</t>
  </si>
  <si>
    <t>$AB$205</t>
  </si>
  <si>
    <t>$AC$205</t>
  </si>
  <si>
    <t>$AD$205</t>
  </si>
  <si>
    <t>$AE$205</t>
  </si>
  <si>
    <t>$AF$205</t>
  </si>
  <si>
    <t>$AG$205</t>
  </si>
  <si>
    <t>$AH$205</t>
  </si>
  <si>
    <t>$AB$206</t>
  </si>
  <si>
    <t>$AC$206</t>
  </si>
  <si>
    <t>$AD$206</t>
  </si>
  <si>
    <t>$AE$206</t>
  </si>
  <si>
    <t>$AF$206</t>
  </si>
  <si>
    <t>$AG$206</t>
  </si>
  <si>
    <t>$AH$206</t>
  </si>
  <si>
    <t>$AB$207</t>
  </si>
  <si>
    <t>$AC$207</t>
  </si>
  <si>
    <t>$AD$207</t>
  </si>
  <si>
    <t>$AE$207</t>
  </si>
  <si>
    <t>$AF$207</t>
  </si>
  <si>
    <t>$AG$207</t>
  </si>
  <si>
    <t>$AH$207</t>
  </si>
  <si>
    <t>$AB$208</t>
  </si>
  <si>
    <t>$AC$208</t>
  </si>
  <si>
    <t>$AD$208</t>
  </si>
  <si>
    <t>$AE$208</t>
  </si>
  <si>
    <t>$AF$208</t>
  </si>
  <si>
    <t>$AG$208</t>
  </si>
  <si>
    <t>$AH$208</t>
  </si>
  <si>
    <t>$AB$209</t>
  </si>
  <si>
    <t>$AC$209</t>
  </si>
  <si>
    <t>$AD$209</t>
  </si>
  <si>
    <t>$AE$209</t>
  </si>
  <si>
    <t>$AF$209</t>
  </si>
  <si>
    <t>$AG$209</t>
  </si>
  <si>
    <t>$AH$209</t>
  </si>
  <si>
    <t>$AB$210</t>
  </si>
  <si>
    <t>$AC$210</t>
  </si>
  <si>
    <t>$AD$210</t>
  </si>
  <si>
    <t>$AE$210</t>
  </si>
  <si>
    <t>$AF$210</t>
  </si>
  <si>
    <t>$AG$210</t>
  </si>
  <si>
    <t>$AH$210</t>
  </si>
  <si>
    <t>$AB$211</t>
  </si>
  <si>
    <t>$AC$211</t>
  </si>
  <si>
    <t>$AD$211</t>
  </si>
  <si>
    <t>$AE$211</t>
  </si>
  <si>
    <t>$AF$211</t>
  </si>
  <si>
    <t>$AG$211</t>
  </si>
  <si>
    <t>$AH$211</t>
  </si>
  <si>
    <t>$AB$212</t>
  </si>
  <si>
    <t>$AC$212</t>
  </si>
  <si>
    <t>$AD$212</t>
  </si>
  <si>
    <t>$AE$212</t>
  </si>
  <si>
    <t>$AF$212</t>
  </si>
  <si>
    <t>$AG$212</t>
  </si>
  <si>
    <t>$AH$212</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</si>
  <si>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</si>
  <si>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</si>
  <si>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</si>
  <si>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</si>
  <si>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</si>
  <si>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</si>
  <si>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</si>
  <si>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</si>
  <si>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</si>
  <si>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</si>
  <si>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</si>
  <si>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</si>
  <si>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</si>
  <si>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</si>
  <si>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</si>
  <si>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</si>
  <si>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</si>
  <si>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</si>
  <si>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</si>
  <si>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</si>
  <si>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</si>
  <si>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</si>
  <si>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</si>
  <si>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</si>
  <si>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</si>
  <si>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</si>
  <si>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</si>
  <si>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</si>
  <si>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</si>
  <si>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$K$184</t>
  </si>
  <si>
    <t>$K$185</t>
  </si>
  <si>
    <t>$K$186</t>
  </si>
  <si>
    <t>$K$187</t>
  </si>
  <si>
    <t>$K$188</t>
  </si>
  <si>
    <t>$K$189</t>
  </si>
  <si>
    <t>$K$190</t>
  </si>
  <si>
    <t>$K$191</t>
  </si>
  <si>
    <t>$K$192</t>
  </si>
  <si>
    <t>$K$193</t>
  </si>
  <si>
    <t>$K$194</t>
  </si>
  <si>
    <t>$K$195</t>
  </si>
  <si>
    <t>$K$196</t>
  </si>
  <si>
    <t>$K$197</t>
  </si>
  <si>
    <t>$K$198</t>
  </si>
  <si>
    <t>$K$199</t>
  </si>
  <si>
    <t>$K$200</t>
  </si>
  <si>
    <t>$K$201</t>
  </si>
  <si>
    <t>$K$202</t>
  </si>
  <si>
    <t>$K$203</t>
  </si>
  <si>
    <t>$K$204</t>
  </si>
  <si>
    <t>$K$205</t>
  </si>
  <si>
    <t>$K$206</t>
  </si>
  <si>
    <t>$K$207</t>
  </si>
  <si>
    <t>$K$208</t>
  </si>
  <si>
    <t>$K$209</t>
  </si>
  <si>
    <t>$K$210</t>
  </si>
  <si>
    <t>$K$211</t>
  </si>
  <si>
    <t>$K$212</t>
  </si>
  <si>
    <t>Sheet6</t>
  </si>
  <si>
    <t>$B$1</t>
  </si>
  <si>
    <t>$C$1</t>
  </si>
  <si>
    <t>$D$1</t>
  </si>
  <si>
    <t>$E$1</t>
  </si>
  <si>
    <t>$F$1</t>
  </si>
  <si>
    <t>$G$1</t>
  </si>
  <si>
    <t>$A$2</t>
  </si>
  <si>
    <t>$B$2</t>
  </si>
  <si>
    <t>$C$2</t>
  </si>
  <si>
    <t>$D$2</t>
  </si>
  <si>
    <t>$E$2</t>
  </si>
  <si>
    <t>$F$2</t>
  </si>
  <si>
    <t>$G$2</t>
  </si>
  <si>
    <t>$A$3</t>
  </si>
  <si>
    <t>$B$3</t>
  </si>
  <si>
    <t>$C$3</t>
  </si>
  <si>
    <t>$D$3</t>
  </si>
  <si>
    <t>$E$3</t>
  </si>
  <si>
    <t>$F$3</t>
  </si>
  <si>
    <t>$G$3</t>
  </si>
  <si>
    <t>$A$4</t>
  </si>
  <si>
    <t>$B$4</t>
  </si>
  <si>
    <t>$C$4</t>
  </si>
  <si>
    <t>$D$4</t>
  </si>
  <si>
    <t>$E$4</t>
  </si>
  <si>
    <t>$F$4</t>
  </si>
  <si>
    <t>$G$4</t>
  </si>
  <si>
    <t>$A$5</t>
  </si>
  <si>
    <t>$B$5</t>
  </si>
  <si>
    <t>$C$5</t>
  </si>
  <si>
    <t>$D$5</t>
  </si>
  <si>
    <t>$E$5</t>
  </si>
  <si>
    <t>$F$5</t>
  </si>
  <si>
    <t>$G$5</t>
  </si>
  <si>
    <t>$A$6</t>
  </si>
  <si>
    <t>$B$6</t>
  </si>
  <si>
    <t>$C$6</t>
  </si>
  <si>
    <t>$G$6</t>
  </si>
  <si>
    <t>$A$7</t>
  </si>
  <si>
    <t>$B$7</t>
  </si>
  <si>
    <t>$G$7</t>
  </si>
  <si>
    <t>$A$8</t>
  </si>
  <si>
    <t>$B$8</t>
  </si>
  <si>
    <t>$G$8</t>
  </si>
  <si>
    <t>$B$9</t>
  </si>
  <si>
    <t>$G$9</t>
  </si>
  <si>
    <t>$B$10</t>
  </si>
  <si>
    <t>$G$10</t>
  </si>
  <si>
    <t>$B$11</t>
  </si>
  <si>
    <t>$G$11</t>
  </si>
  <si>
    <t>$B$12</t>
  </si>
  <si>
    <t>$G$12</t>
  </si>
  <si>
    <t>$B$13</t>
  </si>
  <si>
    <t>$G$13</t>
  </si>
  <si>
    <t>$B$14</t>
  </si>
  <si>
    <t>$G$14</t>
  </si>
  <si>
    <t>$B$15</t>
  </si>
  <si>
    <t>$G$15</t>
  </si>
  <si>
    <t>$B$16</t>
  </si>
  <si>
    <t>$G$16</t>
  </si>
  <si>
    <t>$B$17</t>
  </si>
  <si>
    <t>$G$17</t>
  </si>
  <si>
    <t>$A$18</t>
  </si>
  <si>
    <t>$B$18</t>
  </si>
  <si>
    <t>$G$18</t>
  </si>
  <si>
    <t>$A$19</t>
  </si>
  <si>
    <t>$B$19</t>
  </si>
  <si>
    <t>$G$19</t>
  </si>
  <si>
    <t>$B$20</t>
  </si>
  <si>
    <t>$G$20</t>
  </si>
  <si>
    <t>$B$21</t>
  </si>
  <si>
    <t>$G$21</t>
  </si>
  <si>
    <t>$B$22</t>
  </si>
  <si>
    <t>$G$22</t>
  </si>
  <si>
    <t>$B$23</t>
  </si>
  <si>
    <t>$G$23</t>
  </si>
  <si>
    <t>$B$24</t>
  </si>
  <si>
    <t>$G$24</t>
  </si>
  <si>
    <t>$B$25</t>
  </si>
  <si>
    <t>$G$25</t>
  </si>
  <si>
    <t>$B$26</t>
  </si>
  <si>
    <t>$G$26</t>
  </si>
  <si>
    <t>$B$27</t>
  </si>
  <si>
    <t>$G$27</t>
  </si>
  <si>
    <t>$B$28</t>
  </si>
  <si>
    <t>$G$28</t>
  </si>
  <si>
    <t>$A$29</t>
  </si>
  <si>
    <t>$B$29</t>
  </si>
  <si>
    <t>$G$29</t>
  </si>
  <si>
    <t>$A$30</t>
  </si>
  <si>
    <t>$B$30</t>
  </si>
  <si>
    <t>$G$30</t>
  </si>
  <si>
    <t>$B$31</t>
  </si>
  <si>
    <t>$G$31</t>
  </si>
  <si>
    <t>Sheet5</t>
  </si>
  <si>
    <t>$H$2</t>
  </si>
  <si>
    <t>$H$3</t>
  </si>
  <si>
    <t>$H$4</t>
  </si>
  <si>
    <t>$H$5</t>
  </si>
  <si>
    <t>$H$16</t>
  </si>
  <si>
    <t>$H$19</t>
  </si>
  <si>
    <t>$H$25</t>
  </si>
  <si>
    <t>$H$28</t>
  </si>
  <si>
    <t>$B$32</t>
  </si>
  <si>
    <t>$E$32</t>
  </si>
  <si>
    <t>$G$32</t>
  </si>
  <si>
    <t>$H$32</t>
  </si>
  <si>
    <t>$B$33</t>
  </si>
  <si>
    <t>$G$33</t>
  </si>
  <si>
    <t>$B$34</t>
  </si>
  <si>
    <t>$G$34</t>
  </si>
  <si>
    <t>$B$35</t>
  </si>
  <si>
    <t>$G$35</t>
  </si>
  <si>
    <t>$B$36</t>
  </si>
  <si>
    <t>$G$36</t>
  </si>
  <si>
    <t>$H$36</t>
  </si>
  <si>
    <t>$B$37</t>
  </si>
  <si>
    <t>$G$37</t>
  </si>
  <si>
    <t>$B$38</t>
  </si>
  <si>
    <t>$G$38</t>
  </si>
  <si>
    <t>$B$39</t>
  </si>
  <si>
    <t>$E$39</t>
  </si>
  <si>
    <t>$F$39</t>
  </si>
  <si>
    <t>$G$39</t>
  </si>
  <si>
    <t>$H$39</t>
  </si>
  <si>
    <t>Sheet2</t>
  </si>
  <si>
    <t>Sheet3</t>
  </si>
  <si>
    <t>Sheet4</t>
  </si>
  <si>
    <t>Units</t>
  </si>
  <si>
    <t>Grant for Broadleaf</t>
  </si>
  <si>
    <t>Total Income from Farming</t>
  </si>
  <si>
    <t>Original Output</t>
  </si>
  <si>
    <t>+1% Input</t>
  </si>
  <si>
    <t>+1% Output</t>
  </si>
  <si>
    <t>Relative Sensitivity</t>
  </si>
  <si>
    <t>Original Input</t>
  </si>
  <si>
    <t>Sheet8</t>
  </si>
  <si>
    <t>Sequestration Rate</t>
  </si>
  <si>
    <t>£/100</t>
  </si>
  <si>
    <t>Stems/ha</t>
  </si>
  <si>
    <t>Planting Rate</t>
  </si>
  <si>
    <t>Tree Guards - Grant</t>
  </si>
  <si>
    <t>Tree Guards - Costs</t>
  </si>
  <si>
    <t>Broadleaf</t>
  </si>
  <si>
    <t>Upland Birch</t>
  </si>
  <si>
    <t>Low-Density Broadleaf</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</si>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</sst>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quot;£&quot;#,##0.00"/>
    <numFmt numFmtId="165" formatCode="_(* #,##0_);_(* \(#,##0\);_(* &quot;-&quot;??_);_(@_)"/>
  </numFmts>
  <fonts count="14" x14ac:knownFonts="1">
    <font>
      <sz val="12"/>
      <color theme="1"/>
      <name val="Calibri"/>
      <family val="2"/>
      <scheme val="minor"/>
    </font>
    <font>
      <sz val="8"/>
      <color theme="1"/>
      <name val="Arial"/>
      <family val="2"/>
    </font>
    <font>
      <sz val="12"/>
      <color theme="1"/>
      <name val="Calibri"/>
      <family val="2"/>
      <scheme val="minor"/>
    </font>
    <font>
      <sz val="12"/>
      <color theme="0" tint="-0.249977111117893"/>
      <name val="Calibri"/>
      <family val="2"/>
      <scheme val="minor"/>
    </font>
    <font>
      <sz val="18"/>
      <color theme="1"/>
      <name val="Calibri"/>
      <family val="2"/>
      <scheme val="minor"/>
    </font>
    <font>
      <sz val="20"/>
      <color theme="1"/>
      <name val="Calibri"/>
      <family val="2"/>
      <scheme val="minor"/>
    </font>
    <font>
      <sz val="12"/>
      <name val="Calibri"/>
      <family val="2"/>
      <scheme val="minor"/>
    </font>
    <font>
      <u/>
      <sz val="12"/>
      <color theme="10"/>
      <name val="Calibri"/>
      <family val="2"/>
      <scheme val="minor"/>
    </font>
    <font>
      <sz val="8"/>
      <name val="Calibri"/>
      <family val="2"/>
      <scheme val="minor"/>
    </font>
    <font>
      <sz val="16"/>
      <color theme="1"/>
      <name val="Calibri"/>
      <family val="2"/>
      <scheme val="minor"/>
    </font>
    <font>
      <sz val="12"/>
      <color rgb="FFFF0000"/>
      <name val="Calibri"/>
      <family val="2"/>
      <scheme val="minor"/>
    </font>
    <font>
      <sz val="12"/>
      <color rgb="FF0432FF"/>
      <name val="Calibri"/>
      <family val="2"/>
      <scheme val="minor"/>
    </font>
    <font>
      <b/>
      <sz val="8"/>
      <color theme="1"/>
      <name val="Arial"/>
      <family val="2"/>
    </font>
    <font>
      <b/>
      <sz val="20"/>
      <color theme="1"/>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s>
  <borders count="52">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s>
  <cellStyleXfs count="5">
    <xf numFmtId="0" fontId="0" fillId="0" borderId="0"/>
    <xf numFmtId="43" fontId="2" fillId="0" borderId="0" applyFon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cellStyleXfs>
  <cellXfs count="236">
    <xf numFmtId="0" fontId="0" fillId="0" borderId="0" xfId="0"/>
    <xf numFmtId="0" fontId="0" fillId="2" borderId="0" xfId="0" applyFill="1"/>
    <xf numFmtId="0" fontId="0" fillId="0" borderId="7" xfId="0" applyBorder="1"/>
    <xf numFmtId="0" fontId="0" fillId="0" borderId="20" xfId="0" applyBorder="1"/>
    <xf numFmtId="0" fontId="5" fillId="2" borderId="0" xfId="0" applyFont="1" applyFill="1"/>
    <xf numFmtId="0" fontId="0" fillId="0" borderId="18" xfId="0" applyBorder="1" applyAlignment="1">
      <alignment horizontal="center"/>
    </xf>
    <xf numFmtId="0" fontId="0" fillId="0" borderId="31" xfId="0" applyBorder="1"/>
    <xf numFmtId="0" fontId="0" fillId="0" borderId="30" xfId="0" applyBorder="1"/>
    <xf numFmtId="0" fontId="0" fillId="2" borderId="4" xfId="0" applyFill="1" applyBorder="1"/>
    <xf numFmtId="0" fontId="0" fillId="0" borderId="10" xfId="0" applyBorder="1"/>
    <xf numFmtId="0" fontId="7" fillId="2" borderId="0" xfId="2" applyFill="1"/>
    <xf numFmtId="0" fontId="0" fillId="2" borderId="0" xfId="0" quotePrefix="1" applyFill="1"/>
    <xf numFmtId="43" fontId="0" fillId="0" borderId="24" xfId="1" applyFont="1" applyFill="1" applyBorder="1"/>
    <xf numFmtId="0" fontId="0" fillId="0" borderId="23" xfId="0" applyBorder="1"/>
    <xf numFmtId="0" fontId="0" fillId="0" borderId="21" xfId="0" applyBorder="1"/>
    <xf numFmtId="0" fontId="0" fillId="0" borderId="34" xfId="0" applyBorder="1"/>
    <xf numFmtId="43" fontId="0" fillId="0" borderId="4" xfId="1" applyFont="1" applyFill="1" applyBorder="1" applyAlignment="1"/>
    <xf numFmtId="43" fontId="0" fillId="0" borderId="4" xfId="1" applyFont="1" applyFill="1" applyBorder="1"/>
    <xf numFmtId="43" fontId="0" fillId="0" borderId="18" xfId="1" applyFont="1" applyFill="1" applyBorder="1" applyAlignment="1"/>
    <xf numFmtId="43" fontId="0" fillId="0" borderId="18" xfId="1" applyFont="1" applyFill="1" applyBorder="1"/>
    <xf numFmtId="0" fontId="0" fillId="2" borderId="7" xfId="0" applyFill="1" applyBorder="1"/>
    <xf numFmtId="0" fontId="0" fillId="2" borderId="6" xfId="0" applyFill="1" applyBorder="1"/>
    <xf numFmtId="0" fontId="0" fillId="2" borderId="4" xfId="0" applyFill="1" applyBorder="1" applyAlignment="1">
      <alignment horizontal="center"/>
    </xf>
    <xf numFmtId="43" fontId="0" fillId="0" borderId="36" xfId="1" applyFont="1" applyFill="1" applyBorder="1"/>
    <xf numFmtId="0" fontId="4" fillId="2" borderId="8" xfId="0" applyFont="1" applyFill="1" applyBorder="1"/>
    <xf numFmtId="0" fontId="0" fillId="2" borderId="9" xfId="0" applyFill="1" applyBorder="1"/>
    <xf numFmtId="0" fontId="0" fillId="2" borderId="10" xfId="0" applyFill="1"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0" fontId="0" fillId="2" borderId="20" xfId="0" applyFill="1" applyBorder="1"/>
    <xf numFmtId="0" fontId="0" fillId="0" borderId="38" xfId="0" applyBorder="1"/>
    <xf numFmtId="0" fontId="0" fillId="0" borderId="40" xfId="0" applyBorder="1"/>
    <xf numFmtId="0" fontId="0" fillId="0" borderId="39" xfId="0" applyBorder="1"/>
    <xf numFmtId="0" fontId="7" fillId="2" borderId="0" xfId="2" applyFill="1" applyBorder="1" applyAlignment="1"/>
    <xf numFmtId="0" fontId="7" fillId="2" borderId="0" xfId="2" applyFill="1" applyBorder="1"/>
    <xf numFmtId="0" fontId="0" fillId="0" borderId="22" xfId="0" applyBorder="1" applyAlignment="1">
      <alignment horizontal="center"/>
    </xf>
    <xf numFmtId="0" fontId="0" fillId="2" borderId="0" xfId="0" applyFill="1" applyAlignment="1">
      <alignment horizontal="center"/>
    </xf>
    <xf numFmtId="0" fontId="0" fillId="0" borderId="8" xfId="0" applyBorder="1"/>
    <xf numFmtId="0" fontId="0" fillId="0" borderId="9" xfId="0" applyBorder="1" applyAlignment="1">
      <alignment horizontal="center"/>
    </xf>
    <xf numFmtId="0" fontId="0" fillId="0" borderId="27" xfId="0" applyBorder="1"/>
    <xf numFmtId="0" fontId="0" fillId="0" borderId="13" xfId="0" applyBorder="1"/>
    <xf numFmtId="43" fontId="0" fillId="0" borderId="31" xfId="1" applyFont="1" applyFill="1" applyBorder="1"/>
    <xf numFmtId="43" fontId="0" fillId="0" borderId="15" xfId="1" applyFont="1" applyFill="1" applyBorder="1"/>
    <xf numFmtId="43" fontId="0" fillId="0" borderId="30" xfId="1" applyFont="1" applyFill="1" applyBorder="1"/>
    <xf numFmtId="43" fontId="0" fillId="0" borderId="20" xfId="1" applyFont="1" applyFill="1" applyBorder="1"/>
    <xf numFmtId="0" fontId="0" fillId="0" borderId="42" xfId="0" applyBorder="1"/>
    <xf numFmtId="43" fontId="0" fillId="2" borderId="41" xfId="1" applyFont="1" applyFill="1" applyBorder="1"/>
    <xf numFmtId="43" fontId="0" fillId="2" borderId="2" xfId="1" applyFont="1" applyFill="1" applyBorder="1"/>
    <xf numFmtId="43" fontId="0" fillId="2" borderId="11" xfId="1" applyFont="1" applyFill="1" applyBorder="1"/>
    <xf numFmtId="0" fontId="0" fillId="0" borderId="43" xfId="0" applyBorder="1"/>
    <xf numFmtId="43" fontId="0" fillId="0" borderId="41" xfId="1" applyFont="1" applyFill="1" applyBorder="1"/>
    <xf numFmtId="43" fontId="0" fillId="0" borderId="2" xfId="1" applyFont="1" applyFill="1" applyBorder="1"/>
    <xf numFmtId="43" fontId="0" fillId="0" borderId="11" xfId="1" applyFont="1" applyFill="1" applyBorder="1"/>
    <xf numFmtId="0" fontId="9" fillId="0" borderId="40" xfId="0" applyFont="1" applyBorder="1"/>
    <xf numFmtId="0" fontId="9" fillId="0" borderId="43" xfId="0" applyFont="1" applyBorder="1"/>
    <xf numFmtId="0" fontId="0" fillId="0" borderId="6"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5" fillId="2" borderId="1" xfId="0" applyFont="1" applyFill="1" applyBorder="1" applyAlignment="1">
      <alignment horizontal="center"/>
    </xf>
    <xf numFmtId="0" fontId="0" fillId="0" borderId="17" xfId="0" applyBorder="1" applyAlignment="1">
      <alignment horizontal="center"/>
    </xf>
    <xf numFmtId="0" fontId="0" fillId="0" borderId="29" xfId="0" applyBorder="1" applyAlignment="1">
      <alignment horizontal="center"/>
    </xf>
    <xf numFmtId="0" fontId="0" fillId="0" borderId="27" xfId="0" applyBorder="1" applyAlignment="1">
      <alignment horizontal="center"/>
    </xf>
    <xf numFmtId="0" fontId="0" fillId="0" borderId="31" xfId="0" applyBorder="1" applyAlignment="1">
      <alignment horizontal="center"/>
    </xf>
    <xf numFmtId="0" fontId="0" fillId="0" borderId="41" xfId="0" applyBorder="1" applyAlignment="1">
      <alignment horizontal="center"/>
    </xf>
    <xf numFmtId="0" fontId="5" fillId="2" borderId="41" xfId="0" applyFont="1" applyFill="1" applyBorder="1" applyAlignment="1">
      <alignment horizontal="center"/>
    </xf>
    <xf numFmtId="0" fontId="0" fillId="0" borderId="30"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5" fillId="2" borderId="2" xfId="0" applyFont="1" applyFill="1" applyBorder="1" applyAlignment="1">
      <alignment horizontal="center"/>
    </xf>
    <xf numFmtId="0" fontId="0" fillId="0" borderId="4" xfId="0" quotePrefix="1" applyBorder="1" applyAlignment="1">
      <alignment horizontal="center"/>
    </xf>
    <xf numFmtId="43" fontId="10" fillId="0" borderId="4" xfId="1" applyFont="1" applyFill="1" applyBorder="1" applyAlignment="1"/>
    <xf numFmtId="0" fontId="0" fillId="0" borderId="15" xfId="0" applyBorder="1"/>
    <xf numFmtId="0" fontId="0" fillId="0" borderId="41" xfId="0" applyBorder="1"/>
    <xf numFmtId="0" fontId="0" fillId="0" borderId="11" xfId="0" applyBorder="1"/>
    <xf numFmtId="0" fontId="9" fillId="2" borderId="0" xfId="0" applyFont="1" applyFill="1"/>
    <xf numFmtId="43" fontId="11" fillId="0" borderId="4" xfId="1" applyFont="1" applyFill="1" applyBorder="1" applyAlignment="1"/>
    <xf numFmtId="43" fontId="11" fillId="0" borderId="24" xfId="1" applyFont="1" applyFill="1" applyBorder="1"/>
    <xf numFmtId="43" fontId="11" fillId="0" borderId="36" xfId="1" applyFont="1" applyFill="1" applyBorder="1"/>
    <xf numFmtId="43" fontId="11" fillId="0" borderId="25" xfId="1" applyFont="1" applyFill="1" applyBorder="1"/>
    <xf numFmtId="43" fontId="11" fillId="0" borderId="4" xfId="1" applyFont="1" applyFill="1" applyBorder="1"/>
    <xf numFmtId="0" fontId="13" fillId="0" borderId="0" xfId="0" applyFont="1" applyAlignment="1" applyProtection="1">
      <alignment horizontal="centerContinuous"/>
      <protection hidden="1"/>
    </xf>
    <xf numFmtId="10" fontId="13" fillId="0" borderId="0" xfId="0" applyNumberFormat="1" applyFont="1" applyAlignment="1" applyProtection="1">
      <alignment horizontal="centerContinuous"/>
      <protection hidden="1"/>
    </xf>
    <xf numFmtId="0" fontId="12" fillId="0" borderId="0" xfId="0" applyFont="1" applyAlignment="1" applyProtection="1">
      <alignment horizontal="center" textRotation="90" wrapText="1"/>
      <protection hidden="1"/>
    </xf>
    <xf numFmtId="10" fontId="12" fillId="0" borderId="0" xfId="0" applyNumberFormat="1" applyFont="1" applyAlignment="1" applyProtection="1">
      <alignment horizontal="center" textRotation="90" wrapText="1"/>
      <protection hidden="1"/>
    </xf>
    <xf numFmtId="43" fontId="11" fillId="0" borderId="24" xfId="1" applyFont="1" applyFill="1" applyBorder="1" applyAlignment="1"/>
    <xf numFmtId="0" fontId="0" fillId="0" borderId="22" xfId="0" applyFill="1" applyBorder="1" applyAlignment="1">
      <alignment horizontal="left"/>
    </xf>
    <xf numFmtId="0" fontId="0" fillId="0" borderId="4" xfId="0" applyFill="1" applyBorder="1" applyAlignment="1">
      <alignment horizontal="left"/>
    </xf>
    <xf numFmtId="0" fontId="0" fillId="0" borderId="7" xfId="0" applyFill="1" applyBorder="1" applyAlignment="1">
      <alignment horizontal="left"/>
    </xf>
    <xf numFmtId="0" fontId="5" fillId="3" borderId="0" xfId="0" applyFont="1" applyFill="1"/>
    <xf numFmtId="0" fontId="0" fillId="3" borderId="0" xfId="0" applyFill="1"/>
    <xf numFmtId="0" fontId="0" fillId="3" borderId="29" xfId="0" applyFill="1" applyBorder="1" applyAlignment="1">
      <alignment horizontal="left"/>
    </xf>
    <xf numFmtId="0" fontId="0" fillId="3" borderId="10" xfId="0" applyFill="1" applyBorder="1" applyAlignment="1">
      <alignment horizontal="left"/>
    </xf>
    <xf numFmtId="0" fontId="0" fillId="3" borderId="30" xfId="0" applyFill="1" applyBorder="1" applyAlignment="1">
      <alignment horizontal="left"/>
    </xf>
    <xf numFmtId="0" fontId="0" fillId="3" borderId="20" xfId="0" applyFill="1" applyBorder="1" applyAlignment="1">
      <alignment horizontal="left"/>
    </xf>
    <xf numFmtId="43" fontId="0" fillId="3" borderId="0" xfId="0" applyNumberFormat="1" applyFill="1"/>
    <xf numFmtId="0" fontId="0" fillId="3" borderId="29" xfId="0" applyFill="1" applyBorder="1" applyAlignment="1">
      <alignment horizontal="center"/>
    </xf>
    <xf numFmtId="0" fontId="0" fillId="3" borderId="22" xfId="0" applyFill="1" applyBorder="1" applyAlignment="1">
      <alignment horizontal="center"/>
    </xf>
    <xf numFmtId="0" fontId="0" fillId="3" borderId="10" xfId="0" applyFill="1" applyBorder="1" applyAlignment="1">
      <alignment horizontal="center"/>
    </xf>
    <xf numFmtId="0" fontId="0" fillId="3" borderId="8" xfId="0" applyFill="1" applyBorder="1" applyAlignment="1">
      <alignment horizontal="left"/>
    </xf>
    <xf numFmtId="0" fontId="0" fillId="3" borderId="44" xfId="0" applyFill="1" applyBorder="1" applyAlignment="1">
      <alignment horizontal="center"/>
    </xf>
    <xf numFmtId="0" fontId="0" fillId="3" borderId="14" xfId="0" applyFill="1" applyBorder="1" applyAlignment="1">
      <alignment horizontal="left"/>
    </xf>
    <xf numFmtId="43" fontId="11" fillId="3" borderId="3" xfId="1" applyFont="1" applyFill="1" applyBorder="1" applyAlignment="1">
      <alignment horizontal="center"/>
    </xf>
    <xf numFmtId="0" fontId="0" fillId="3" borderId="45" xfId="0" applyFill="1" applyBorder="1" applyAlignment="1">
      <alignment horizontal="center"/>
    </xf>
    <xf numFmtId="0" fontId="10" fillId="3" borderId="0" xfId="0" applyFont="1" applyFill="1"/>
    <xf numFmtId="0" fontId="0" fillId="3" borderId="16" xfId="0" applyFill="1" applyBorder="1" applyAlignment="1">
      <alignment horizontal="left"/>
    </xf>
    <xf numFmtId="43" fontId="11" fillId="3" borderId="19" xfId="1" applyFont="1" applyFill="1" applyBorder="1" applyAlignment="1">
      <alignment horizontal="left"/>
    </xf>
    <xf numFmtId="0" fontId="6" fillId="3" borderId="46" xfId="0" applyFont="1" applyFill="1" applyBorder="1" applyAlignment="1">
      <alignment horizontal="center"/>
    </xf>
    <xf numFmtId="43" fontId="11" fillId="3" borderId="0" xfId="0" applyNumberFormat="1" applyFont="1" applyFill="1"/>
    <xf numFmtId="9" fontId="11" fillId="3" borderId="0" xfId="3" applyFont="1" applyFill="1"/>
    <xf numFmtId="0" fontId="0" fillId="3" borderId="29" xfId="0" applyFill="1" applyBorder="1"/>
    <xf numFmtId="0" fontId="0" fillId="3" borderId="22" xfId="0" applyFill="1" applyBorder="1"/>
    <xf numFmtId="0" fontId="0" fillId="3" borderId="10" xfId="0" applyFill="1" applyBorder="1"/>
    <xf numFmtId="0" fontId="0" fillId="3" borderId="30" xfId="0" applyFill="1" applyBorder="1"/>
    <xf numFmtId="0" fontId="0" fillId="3" borderId="18" xfId="0" applyFill="1" applyBorder="1"/>
    <xf numFmtId="0" fontId="0" fillId="3" borderId="19" xfId="0" applyFill="1" applyBorder="1" applyAlignment="1">
      <alignment horizontal="center"/>
    </xf>
    <xf numFmtId="0" fontId="0" fillId="3" borderId="18" xfId="0" applyFill="1" applyBorder="1" applyAlignment="1">
      <alignment horizontal="center"/>
    </xf>
    <xf numFmtId="0" fontId="0" fillId="3" borderId="20" xfId="0" applyFill="1" applyBorder="1"/>
    <xf numFmtId="0" fontId="0" fillId="3" borderId="12" xfId="0" applyFill="1" applyBorder="1"/>
    <xf numFmtId="0" fontId="3" fillId="3" borderId="22" xfId="0" applyFont="1" applyFill="1" applyBorder="1" applyAlignment="1">
      <alignment horizontal="left"/>
    </xf>
    <xf numFmtId="0" fontId="3" fillId="3" borderId="26" xfId="0" applyFont="1" applyFill="1" applyBorder="1" applyAlignment="1">
      <alignment horizontal="left"/>
    </xf>
    <xf numFmtId="0" fontId="3" fillId="3" borderId="10" xfId="0" applyFont="1" applyFill="1" applyBorder="1"/>
    <xf numFmtId="0" fontId="6" fillId="3" borderId="0" xfId="0" applyFont="1" applyFill="1"/>
    <xf numFmtId="0" fontId="0" fillId="3" borderId="31" xfId="0" applyFill="1" applyBorder="1" applyAlignment="1">
      <alignment horizontal="left"/>
    </xf>
    <xf numFmtId="0" fontId="3" fillId="3" borderId="4" xfId="0" applyFont="1" applyFill="1" applyBorder="1" applyAlignment="1">
      <alignment horizontal="left"/>
    </xf>
    <xf numFmtId="0" fontId="3" fillId="3" borderId="3" xfId="0" applyFont="1" applyFill="1" applyBorder="1" applyAlignment="1">
      <alignment horizontal="left"/>
    </xf>
    <xf numFmtId="0" fontId="3" fillId="3" borderId="15" xfId="0" applyFont="1" applyFill="1" applyBorder="1"/>
    <xf numFmtId="0" fontId="0" fillId="3" borderId="27" xfId="0" applyFill="1" applyBorder="1" applyAlignment="1">
      <alignment horizontal="left"/>
    </xf>
    <xf numFmtId="0" fontId="3" fillId="3" borderId="7" xfId="0" applyFont="1" applyFill="1" applyBorder="1" applyAlignment="1">
      <alignment horizontal="left"/>
    </xf>
    <xf numFmtId="0" fontId="3" fillId="3" borderId="5" xfId="0" applyFont="1" applyFill="1" applyBorder="1" applyAlignment="1">
      <alignment horizontal="left"/>
    </xf>
    <xf numFmtId="0" fontId="3" fillId="3" borderId="13" xfId="0" applyFont="1" applyFill="1" applyBorder="1"/>
    <xf numFmtId="43" fontId="6" fillId="3" borderId="4" xfId="1" applyFont="1" applyFill="1" applyBorder="1" applyAlignment="1">
      <alignment horizontal="left"/>
    </xf>
    <xf numFmtId="43" fontId="6" fillId="3" borderId="3" xfId="1" applyFont="1" applyFill="1" applyBorder="1"/>
    <xf numFmtId="43" fontId="6" fillId="3" borderId="4" xfId="1" applyFont="1" applyFill="1" applyBorder="1"/>
    <xf numFmtId="0" fontId="6" fillId="3" borderId="15" xfId="0" applyFont="1" applyFill="1" applyBorder="1"/>
    <xf numFmtId="43" fontId="0" fillId="3" borderId="4" xfId="1" applyFont="1" applyFill="1" applyBorder="1"/>
    <xf numFmtId="43" fontId="3" fillId="3" borderId="3" xfId="1" applyFont="1" applyFill="1" applyBorder="1"/>
    <xf numFmtId="43" fontId="3" fillId="3" borderId="4" xfId="1" applyFont="1" applyFill="1" applyBorder="1"/>
    <xf numFmtId="0" fontId="0" fillId="3" borderId="31" xfId="0" applyFill="1" applyBorder="1"/>
    <xf numFmtId="0" fontId="3" fillId="3" borderId="0" xfId="0" applyFont="1" applyFill="1"/>
    <xf numFmtId="43" fontId="11" fillId="3" borderId="4" xfId="1" applyFont="1" applyFill="1" applyBorder="1" applyAlignment="1"/>
    <xf numFmtId="43" fontId="0" fillId="3" borderId="3" xfId="1" applyFont="1" applyFill="1" applyBorder="1"/>
    <xf numFmtId="0" fontId="6" fillId="3" borderId="15" xfId="2" applyFont="1" applyFill="1" applyBorder="1"/>
    <xf numFmtId="43" fontId="0" fillId="3" borderId="18" xfId="1" applyFont="1" applyFill="1" applyBorder="1"/>
    <xf numFmtId="43" fontId="0" fillId="3" borderId="19" xfId="1" applyFont="1" applyFill="1" applyBorder="1"/>
    <xf numFmtId="0" fontId="0" fillId="3" borderId="23" xfId="0" applyFill="1" applyBorder="1"/>
    <xf numFmtId="0" fontId="0" fillId="3" borderId="28" xfId="0" applyFill="1" applyBorder="1"/>
    <xf numFmtId="0" fontId="0" fillId="3" borderId="21" xfId="0" applyFill="1" applyBorder="1"/>
    <xf numFmtId="0" fontId="0" fillId="3" borderId="34" xfId="0" applyFill="1" applyBorder="1"/>
    <xf numFmtId="0" fontId="6" fillId="3" borderId="14" xfId="0" applyFont="1" applyFill="1" applyBorder="1"/>
    <xf numFmtId="0" fontId="0" fillId="3" borderId="4" xfId="0" applyFill="1" applyBorder="1"/>
    <xf numFmtId="0" fontId="6" fillId="3" borderId="15" xfId="0" applyFont="1" applyFill="1" applyBorder="1" applyAlignment="1">
      <alignment horizontal="left"/>
    </xf>
    <xf numFmtId="0" fontId="6" fillId="3" borderId="14" xfId="0" applyFont="1" applyFill="1" applyBorder="1" applyAlignment="1">
      <alignment horizontal="left"/>
    </xf>
    <xf numFmtId="43" fontId="6" fillId="3" borderId="0" xfId="0" applyNumberFormat="1" applyFont="1" applyFill="1"/>
    <xf numFmtId="0" fontId="6" fillId="3" borderId="12" xfId="0" applyFont="1" applyFill="1" applyBorder="1" applyAlignment="1">
      <alignment horizontal="left"/>
    </xf>
    <xf numFmtId="0" fontId="0" fillId="3" borderId="7" xfId="0" applyFill="1" applyBorder="1"/>
    <xf numFmtId="43" fontId="11" fillId="3" borderId="7" xfId="1" applyFont="1" applyFill="1" applyBorder="1" applyAlignment="1"/>
    <xf numFmtId="0" fontId="6" fillId="3" borderId="13" xfId="0" applyFont="1" applyFill="1" applyBorder="1" applyAlignment="1">
      <alignment horizontal="left"/>
    </xf>
    <xf numFmtId="0" fontId="6" fillId="3" borderId="31" xfId="0" applyFont="1" applyFill="1" applyBorder="1" applyAlignment="1">
      <alignment horizontal="left"/>
    </xf>
    <xf numFmtId="0" fontId="6" fillId="3" borderId="41" xfId="0" applyFont="1" applyFill="1" applyBorder="1" applyAlignment="1">
      <alignment horizontal="left"/>
    </xf>
    <xf numFmtId="0" fontId="0" fillId="3" borderId="2" xfId="0" applyFill="1" applyBorder="1"/>
    <xf numFmtId="43" fontId="11" fillId="3" borderId="2" xfId="1" applyFont="1" applyFill="1" applyBorder="1" applyAlignment="1"/>
    <xf numFmtId="0" fontId="6" fillId="3" borderId="11" xfId="0" applyFont="1" applyFill="1" applyBorder="1" applyAlignment="1">
      <alignment horizontal="left"/>
    </xf>
    <xf numFmtId="0" fontId="6" fillId="3" borderId="35" xfId="0" applyFont="1" applyFill="1" applyBorder="1"/>
    <xf numFmtId="0" fontId="0" fillId="3" borderId="32" xfId="0" applyFill="1" applyBorder="1"/>
    <xf numFmtId="0" fontId="0" fillId="3" borderId="33" xfId="0" applyFill="1" applyBorder="1"/>
    <xf numFmtId="43" fontId="11" fillId="3" borderId="33" xfId="1" applyFont="1" applyFill="1" applyBorder="1"/>
    <xf numFmtId="0" fontId="6" fillId="3" borderId="37" xfId="0" applyFont="1" applyFill="1" applyBorder="1"/>
    <xf numFmtId="0" fontId="6" fillId="3" borderId="31" xfId="0" applyFont="1" applyFill="1" applyBorder="1"/>
    <xf numFmtId="43" fontId="6" fillId="3" borderId="4" xfId="1" applyFont="1" applyFill="1" applyBorder="1" applyAlignment="1"/>
    <xf numFmtId="43" fontId="6" fillId="3" borderId="15" xfId="1" applyFont="1" applyFill="1" applyBorder="1" applyAlignment="1"/>
    <xf numFmtId="43" fontId="6" fillId="3" borderId="15" xfId="1" applyFont="1" applyFill="1" applyBorder="1" applyAlignment="1">
      <alignment horizontal="left"/>
    </xf>
    <xf numFmtId="43" fontId="6" fillId="3" borderId="47" xfId="1" applyFont="1" applyFill="1" applyBorder="1"/>
    <xf numFmtId="43" fontId="6" fillId="3" borderId="32" xfId="1" applyFont="1" applyFill="1" applyBorder="1"/>
    <xf numFmtId="43" fontId="0" fillId="3" borderId="33" xfId="1" applyFont="1" applyFill="1" applyBorder="1"/>
    <xf numFmtId="43" fontId="6" fillId="3" borderId="37" xfId="1" applyFont="1" applyFill="1" applyBorder="1"/>
    <xf numFmtId="43" fontId="6" fillId="3" borderId="31" xfId="1" applyFont="1" applyFill="1" applyBorder="1" applyAlignment="1"/>
    <xf numFmtId="43" fontId="6" fillId="3" borderId="31" xfId="1" applyFont="1" applyFill="1" applyBorder="1" applyAlignment="1">
      <alignment horizontal="left"/>
    </xf>
    <xf numFmtId="43" fontId="6" fillId="3" borderId="35" xfId="1" applyFont="1" applyFill="1" applyBorder="1"/>
    <xf numFmtId="43" fontId="0" fillId="3" borderId="32" xfId="1" applyFont="1" applyFill="1" applyBorder="1"/>
    <xf numFmtId="0" fontId="0" fillId="0" borderId="9" xfId="0" applyFill="1" applyBorder="1"/>
    <xf numFmtId="0" fontId="0" fillId="0" borderId="15" xfId="0" applyFill="1" applyBorder="1"/>
    <xf numFmtId="0" fontId="0" fillId="0" borderId="11" xfId="0" applyFill="1" applyBorder="1"/>
    <xf numFmtId="0" fontId="0" fillId="0" borderId="6" xfId="0" applyFill="1" applyBorder="1"/>
    <xf numFmtId="0" fontId="0" fillId="0" borderId="13" xfId="0" applyFill="1" applyBorder="1"/>
    <xf numFmtId="0" fontId="0" fillId="0" borderId="20" xfId="0" applyFill="1" applyBorder="1"/>
    <xf numFmtId="0" fontId="0" fillId="0" borderId="31" xfId="0" applyFill="1" applyBorder="1"/>
    <xf numFmtId="0" fontId="0" fillId="0" borderId="41" xfId="0" applyFill="1" applyBorder="1"/>
    <xf numFmtId="0" fontId="0" fillId="0" borderId="27" xfId="0" applyFill="1" applyBorder="1"/>
    <xf numFmtId="0" fontId="0" fillId="0" borderId="30" xfId="0" applyFill="1" applyBorder="1"/>
    <xf numFmtId="0" fontId="0" fillId="0" borderId="7" xfId="0" applyFill="1" applyBorder="1"/>
    <xf numFmtId="0" fontId="4" fillId="0" borderId="48" xfId="0" applyFont="1" applyFill="1" applyBorder="1"/>
    <xf numFmtId="0" fontId="0" fillId="0" borderId="49" xfId="0" applyFill="1" applyBorder="1"/>
    <xf numFmtId="0" fontId="0" fillId="0" borderId="50" xfId="0" applyFill="1" applyBorder="1"/>
    <xf numFmtId="0" fontId="0" fillId="4" borderId="31" xfId="0" applyFill="1" applyBorder="1"/>
    <xf numFmtId="0" fontId="0" fillId="4" borderId="15" xfId="0" applyFill="1" applyBorder="1"/>
    <xf numFmtId="43" fontId="0" fillId="4" borderId="4" xfId="1" applyFont="1" applyFill="1" applyBorder="1"/>
    <xf numFmtId="43" fontId="0" fillId="0" borderId="7" xfId="1" applyFont="1" applyFill="1" applyBorder="1"/>
    <xf numFmtId="43" fontId="0" fillId="0" borderId="4" xfId="1" applyFont="1" applyBorder="1"/>
    <xf numFmtId="43" fontId="0" fillId="0" borderId="15" xfId="1" applyFont="1" applyBorder="1"/>
    <xf numFmtId="43" fontId="0" fillId="0" borderId="2" xfId="1" applyFont="1" applyBorder="1"/>
    <xf numFmtId="43" fontId="0" fillId="0" borderId="11" xfId="1" applyFont="1" applyBorder="1"/>
    <xf numFmtId="43" fontId="0" fillId="0" borderId="7" xfId="1" applyFont="1" applyBorder="1"/>
    <xf numFmtId="43" fontId="0" fillId="0" borderId="13" xfId="1" applyFont="1" applyBorder="1"/>
    <xf numFmtId="43" fontId="0" fillId="4" borderId="15" xfId="1" applyFont="1" applyFill="1" applyBorder="1"/>
    <xf numFmtId="43" fontId="0" fillId="0" borderId="18" xfId="1" applyFont="1" applyBorder="1"/>
    <xf numFmtId="43" fontId="0" fillId="0" borderId="20" xfId="1" applyFont="1" applyBorder="1"/>
    <xf numFmtId="0" fontId="0" fillId="3" borderId="0" xfId="0" quotePrefix="1" applyFill="1"/>
    <xf numFmtId="0" fontId="0" fillId="0" borderId="25" xfId="0" applyFill="1" applyBorder="1"/>
    <xf numFmtId="0" fontId="0" fillId="0" borderId="29" xfId="0" applyFill="1" applyBorder="1"/>
    <xf numFmtId="44" fontId="0" fillId="0" borderId="24" xfId="4" applyFont="1" applyFill="1" applyBorder="1"/>
    <xf numFmtId="44" fontId="0" fillId="0" borderId="4" xfId="4" applyFont="1" applyFill="1" applyBorder="1"/>
    <xf numFmtId="44" fontId="0" fillId="0" borderId="15" xfId="4" applyFont="1" applyFill="1" applyBorder="1"/>
    <xf numFmtId="44" fontId="0" fillId="0" borderId="51" xfId="4" applyFont="1" applyFill="1" applyBorder="1"/>
    <xf numFmtId="44" fontId="0" fillId="0" borderId="18" xfId="4" applyFont="1" applyFill="1" applyBorder="1"/>
    <xf numFmtId="44" fontId="0" fillId="0" borderId="20" xfId="4" applyFont="1" applyFill="1" applyBorder="1"/>
    <xf numFmtId="44" fontId="0" fillId="0" borderId="0" xfId="4" applyFont="1" applyFill="1" applyBorder="1"/>
    <xf numFmtId="44" fontId="0" fillId="0" borderId="17" xfId="4" applyFont="1" applyFill="1" applyBorder="1"/>
    <xf numFmtId="44" fontId="0" fillId="0" borderId="31" xfId="4" applyFont="1" applyFill="1" applyBorder="1"/>
    <xf numFmtId="44" fontId="0" fillId="0" borderId="30" xfId="4" applyFont="1" applyFill="1" applyBorder="1"/>
    <xf numFmtId="165" fontId="0" fillId="3" borderId="0" xfId="0" applyNumberFormat="1" applyFill="1"/>
    <xf numFmtId="165" fontId="11" fillId="3" borderId="33" xfId="1" applyNumberFormat="1" applyFont="1" applyFill="1" applyBorder="1"/>
    <xf numFmtId="0" fontId="1" fillId="0" borderId="0" xfId="0" applyFont="1" applyAlignment="1" applyProtection="1">
      <alignment horizontal="left"/>
      <protection hidden="1"/>
    </xf>
    <xf numFmtId="10" fontId="1" fillId="0" borderId="0" xfId="0" applyNumberFormat="1" applyFont="1" applyAlignment="1" applyProtection="1">
      <alignment horizontal="left"/>
      <protection hidden="1"/>
    </xf>
    <xf numFmtId="164" fontId="1" fillId="0" borderId="0" xfId="0" applyNumberFormat="1" applyFont="1" applyAlignment="1" applyProtection="1">
      <alignment horizontal="left"/>
      <protection hidden="1"/>
    </xf>
    <xf numFmtId="10" fontId="0" fillId="0" borderId="0" xfId="3" applyNumberFormat="1" applyFont="1"/>
    <xf numFmtId="43" fontId="0" fillId="0" borderId="0" xfId="1" applyFont="1"/>
    <xf numFmtId="0" fontId="0" fillId="0" borderId="0" xfId="0" quotePrefix="1"/>
    <xf numFmtId="165" fontId="11" fillId="3" borderId="26" xfId="1" applyNumberFormat="1" applyFont="1" applyFill="1" applyBorder="1" applyAlignment="1">
      <alignment horizontal="center"/>
    </xf>
    <xf numFmtId="0" fontId="0" fillId="3" borderId="26" xfId="0" applyFill="1" applyBorder="1" applyAlignment="1">
      <alignment horizontal="center"/>
    </xf>
    <xf numFmtId="0" fontId="0" fillId="3" borderId="22" xfId="0" applyFill="1"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cellXfs>
  <cellStyles count="5">
    <cellStyle name="Comma" xfId="1" builtinId="3"/>
    <cellStyle name="Currency" xfId="4" builtinId="4"/>
    <cellStyle name="Hyperlink" xfId="2" builtinId="8"/>
    <cellStyle name="Normal" xfId="0" builtinId="0"/>
    <cellStyle name="Per cent" xfId="3" builtinId="5"/>
  </cellStyles>
  <dxfs count="1">
    <dxf>
      <font>
        <color rgb="FF9C5700"/>
      </font>
      <fill>
        <patternFill>
          <bgColor rgb="FFFFEB9C"/>
        </patternFill>
      </fill>
    </dxf>
  </dxfs>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woodlandcarboncode.org.uk/" TargetMode="External"/><Relationship Id="rId2" Type="http://schemas.openxmlformats.org/officeDocument/2006/relationships/hyperlink" Target="https://www.ruralpayments.org/topics/all-schemes/forestry-grant-scheme/woodland-creation/" TargetMode="External"/><Relationship Id="rId1" Type="http://schemas.openxmlformats.org/officeDocument/2006/relationships/hyperlink" Target="http://publications.naturalengland.org.uk/publication/5419124441481216" TargetMode="External"/><Relationship Id="rId4" Type="http://schemas.openxmlformats.org/officeDocument/2006/relationships/hyperlink" Target="https://www.thepocketbook.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62207-96EF-F34F-B358-02F7BE7D9188}">
  <sheetPr codeName="Sheet1"/>
  <dimension ref="B2:AP1010"/>
  <sheetViews>
    <sheetView tabSelected="1" topLeftCell="A127" zoomScaleNormal="100" workbookViewId="0">
      <selection activeCell="M156" sqref="M156"/>
    </sheetView>
  </sheetViews>
  <sheetFormatPr baseColWidth="10" defaultColWidth="10.83203125" defaultRowHeight="16" x14ac:dyDescent="0.2"/>
  <cols>
    <col min="1" max="1" width="10.83203125" style="92"/>
    <col min="2" max="2" width="42.83203125" style="92" bestFit="1" customWidth="1"/>
    <col min="3" max="3" width="11" style="92" customWidth="1"/>
    <col min="4" max="4" width="18.1640625" style="92" customWidth="1"/>
    <col min="5" max="5" width="13.6640625" style="92" bestFit="1" customWidth="1"/>
    <col min="6" max="7" width="11" style="92" customWidth="1"/>
    <col min="8" max="8" width="14.5" style="92" customWidth="1"/>
    <col min="9" max="9" width="11" style="92" customWidth="1"/>
    <col min="10" max="11" width="10.83203125" style="92"/>
    <col min="12" max="12" width="13" style="92" bestFit="1" customWidth="1"/>
    <col min="13" max="22" width="10.83203125" style="92"/>
    <col min="23" max="23" width="13" style="92" bestFit="1" customWidth="1"/>
    <col min="24" max="27" width="10.83203125" style="92"/>
    <col min="28" max="28" width="12.83203125" style="92" bestFit="1" customWidth="1"/>
    <col min="29" max="16384" width="10.83203125" style="92"/>
  </cols>
  <sheetData>
    <row r="2" spans="2:33" ht="27" thickBot="1" x14ac:dyDescent="0.35">
      <c r="B2" s="91" t="s">
        <v>0</v>
      </c>
    </row>
    <row r="3" spans="2:33" x14ac:dyDescent="0.2">
      <c r="B3" s="93" t="s">
        <v>1</v>
      </c>
      <c r="C3" s="94" t="s">
        <v>2</v>
      </c>
      <c r="D3" s="92" t="s">
        <v>3</v>
      </c>
    </row>
    <row r="4" spans="2:33" ht="17" thickBot="1" x14ac:dyDescent="0.25">
      <c r="B4" s="95" t="s">
        <v>4</v>
      </c>
      <c r="C4" s="96" t="s">
        <v>5</v>
      </c>
      <c r="D4" s="92" t="s">
        <v>6</v>
      </c>
    </row>
    <row r="5" spans="2:33" x14ac:dyDescent="0.2">
      <c r="W5" s="97"/>
    </row>
    <row r="6" spans="2:33" ht="27" thickBot="1" x14ac:dyDescent="0.35">
      <c r="B6" s="91" t="s">
        <v>7</v>
      </c>
      <c r="W6" s="97"/>
      <c r="Z6" s="97"/>
    </row>
    <row r="7" spans="2:33" ht="17" thickBot="1" x14ac:dyDescent="0.25">
      <c r="B7" s="98" t="s">
        <v>8</v>
      </c>
      <c r="C7" s="99" t="s">
        <v>9</v>
      </c>
      <c r="D7" s="100" t="s">
        <v>10</v>
      </c>
      <c r="G7" s="92" t="s">
        <v>598</v>
      </c>
      <c r="H7" s="92">
        <v>100</v>
      </c>
      <c r="W7" s="97"/>
      <c r="Z7" s="97"/>
    </row>
    <row r="8" spans="2:33" x14ac:dyDescent="0.2">
      <c r="B8" s="101" t="s">
        <v>11</v>
      </c>
      <c r="C8" s="230">
        <f ca="1">E70+E77+E105+E112+E119</f>
        <v>158495.60067022825</v>
      </c>
      <c r="D8" s="102" t="s">
        <v>12</v>
      </c>
      <c r="G8" s="92" t="s">
        <v>599</v>
      </c>
      <c r="H8" s="97">
        <f ca="1">-(E105+E112+E119)</f>
        <v>1804589.9772985172</v>
      </c>
      <c r="W8" s="97"/>
      <c r="Z8" s="97"/>
    </row>
    <row r="9" spans="2:33" x14ac:dyDescent="0.2">
      <c r="B9" s="103" t="s">
        <v>13</v>
      </c>
      <c r="C9" s="104">
        <f ca="1">C8/C29</f>
        <v>1440.869097002075</v>
      </c>
      <c r="D9" s="105" t="s">
        <v>14</v>
      </c>
      <c r="F9" s="106"/>
      <c r="H9" s="97">
        <f ca="1">(((H7*$C$29)*$C$24)+$H$8-$E$70)/(($C$33*$C$29*$C$24)*0.8)</f>
        <v>38.983590921784625</v>
      </c>
      <c r="W9" s="97"/>
      <c r="Z9" s="97"/>
    </row>
    <row r="10" spans="2:33" x14ac:dyDescent="0.2">
      <c r="B10" s="103" t="s">
        <v>15</v>
      </c>
      <c r="C10" s="104">
        <f ca="1">C8/C24</f>
        <v>1584.9560067022824</v>
      </c>
      <c r="D10" s="105" t="s">
        <v>16</v>
      </c>
      <c r="W10" s="97"/>
      <c r="Z10" s="97"/>
    </row>
    <row r="11" spans="2:33" ht="17" thickBot="1" x14ac:dyDescent="0.25">
      <c r="B11" s="107" t="s">
        <v>17</v>
      </c>
      <c r="C11" s="108">
        <f ca="1">C8/C29/C24</f>
        <v>14.40869097002075</v>
      </c>
      <c r="D11" s="109" t="s">
        <v>18</v>
      </c>
      <c r="H11" s="97"/>
      <c r="W11" s="97"/>
      <c r="Z11" s="97"/>
    </row>
    <row r="12" spans="2:33" x14ac:dyDescent="0.2">
      <c r="H12" s="209"/>
      <c r="W12" s="97"/>
      <c r="Z12" s="97"/>
    </row>
    <row r="13" spans="2:33" x14ac:dyDescent="0.2">
      <c r="B13" s="92" t="s">
        <v>19</v>
      </c>
      <c r="C13" s="110">
        <f>(E77/C29)/C24</f>
        <v>101.52992739458693</v>
      </c>
      <c r="D13" s="92" t="s">
        <v>18</v>
      </c>
      <c r="E13" s="97">
        <f ca="1">(((C184*$C$29)*$C$24)+$H$8-$E$70)/((E$183*$C$29*$C$24)*0.8)</f>
        <v>20.233590921784625</v>
      </c>
      <c r="W13" s="97"/>
      <c r="Z13" s="97"/>
    </row>
    <row r="14" spans="2:33" x14ac:dyDescent="0.2">
      <c r="B14" s="92" t="s">
        <v>20</v>
      </c>
      <c r="C14" s="111">
        <f ca="1">(C11-C13)/C13</f>
        <v>-0.85808429750941639</v>
      </c>
      <c r="W14" s="97"/>
      <c r="Z14" s="97"/>
    </row>
    <row r="15" spans="2:33" x14ac:dyDescent="0.2">
      <c r="W15" s="97"/>
      <c r="Z15" s="97"/>
    </row>
    <row r="16" spans="2:33" s="91" customFormat="1" ht="27" thickBot="1" x14ac:dyDescent="0.35">
      <c r="B16" s="91" t="s">
        <v>21</v>
      </c>
      <c r="U16" s="92"/>
      <c r="V16" s="92"/>
      <c r="W16" s="97"/>
      <c r="X16" s="92"/>
      <c r="Y16" s="92"/>
      <c r="Z16" s="97"/>
      <c r="AA16" s="92"/>
      <c r="AB16" s="92"/>
      <c r="AC16" s="92"/>
      <c r="AD16" s="92"/>
      <c r="AE16" s="92"/>
      <c r="AF16" s="92"/>
      <c r="AG16" s="92"/>
    </row>
    <row r="17" spans="2:26" x14ac:dyDescent="0.2">
      <c r="B17" s="112"/>
      <c r="C17" s="113"/>
      <c r="D17" s="113"/>
      <c r="E17" s="231" t="s">
        <v>22</v>
      </c>
      <c r="F17" s="232"/>
      <c r="G17" s="114"/>
      <c r="W17" s="97"/>
      <c r="Z17" s="97"/>
    </row>
    <row r="18" spans="2:26" ht="17" thickBot="1" x14ac:dyDescent="0.25">
      <c r="B18" s="115" t="s">
        <v>8</v>
      </c>
      <c r="C18" s="116" t="s">
        <v>9</v>
      </c>
      <c r="D18" s="116" t="s">
        <v>10</v>
      </c>
      <c r="E18" s="117" t="s">
        <v>2</v>
      </c>
      <c r="F18" s="118" t="s">
        <v>23</v>
      </c>
      <c r="G18" s="119" t="s">
        <v>24</v>
      </c>
      <c r="H18" s="120" t="s">
        <v>25</v>
      </c>
      <c r="W18" s="97"/>
      <c r="Z18" s="97"/>
    </row>
    <row r="19" spans="2:26" x14ac:dyDescent="0.2">
      <c r="B19" s="93" t="s">
        <v>26</v>
      </c>
      <c r="C19" s="88" t="s">
        <v>27</v>
      </c>
      <c r="D19" s="121" t="s">
        <v>28</v>
      </c>
      <c r="E19" s="122" t="s">
        <v>28</v>
      </c>
      <c r="F19" s="121" t="s">
        <v>28</v>
      </c>
      <c r="G19" s="123" t="s">
        <v>28</v>
      </c>
      <c r="H19" s="124" t="s">
        <v>29</v>
      </c>
      <c r="W19" s="97"/>
      <c r="Z19" s="97"/>
    </row>
    <row r="20" spans="2:26" x14ac:dyDescent="0.2">
      <c r="B20" s="125" t="s">
        <v>30</v>
      </c>
      <c r="C20" s="89" t="s">
        <v>31</v>
      </c>
      <c r="D20" s="126" t="s">
        <v>28</v>
      </c>
      <c r="E20" s="127" t="s">
        <v>28</v>
      </c>
      <c r="F20" s="126" t="s">
        <v>28</v>
      </c>
      <c r="G20" s="128" t="s">
        <v>28</v>
      </c>
      <c r="H20" s="124" t="s">
        <v>32</v>
      </c>
      <c r="W20" s="97"/>
      <c r="Z20" s="97"/>
    </row>
    <row r="21" spans="2:26" x14ac:dyDescent="0.2">
      <c r="B21" s="125" t="s">
        <v>33</v>
      </c>
      <c r="C21" s="89" t="s">
        <v>34</v>
      </c>
      <c r="D21" s="126" t="s">
        <v>28</v>
      </c>
      <c r="E21" s="127" t="s">
        <v>28</v>
      </c>
      <c r="F21" s="126" t="s">
        <v>28</v>
      </c>
      <c r="G21" s="128" t="s">
        <v>28</v>
      </c>
      <c r="H21" s="124"/>
      <c r="W21" s="97"/>
      <c r="Z21" s="97"/>
    </row>
    <row r="22" spans="2:26" x14ac:dyDescent="0.2">
      <c r="B22" s="125" t="s">
        <v>35</v>
      </c>
      <c r="C22" s="89" t="s">
        <v>36</v>
      </c>
      <c r="D22" s="126" t="s">
        <v>28</v>
      </c>
      <c r="E22" s="127" t="s">
        <v>28</v>
      </c>
      <c r="F22" s="126" t="s">
        <v>28</v>
      </c>
      <c r="G22" s="128" t="s">
        <v>28</v>
      </c>
      <c r="H22" s="124"/>
      <c r="W22" s="97"/>
      <c r="Z22" s="97"/>
    </row>
    <row r="23" spans="2:26" x14ac:dyDescent="0.2">
      <c r="B23" s="129" t="s">
        <v>37</v>
      </c>
      <c r="C23" s="90" t="s">
        <v>38</v>
      </c>
      <c r="D23" s="130" t="s">
        <v>28</v>
      </c>
      <c r="E23" s="131" t="s">
        <v>28</v>
      </c>
      <c r="F23" s="130" t="s">
        <v>28</v>
      </c>
      <c r="G23" s="132" t="s">
        <v>28</v>
      </c>
      <c r="H23" s="124" t="s">
        <v>32</v>
      </c>
      <c r="W23" s="97"/>
      <c r="Z23" s="97"/>
    </row>
    <row r="24" spans="2:26" x14ac:dyDescent="0.2">
      <c r="B24" s="125" t="s">
        <v>39</v>
      </c>
      <c r="C24" s="16">
        <v>100</v>
      </c>
      <c r="D24" s="133" t="s">
        <v>40</v>
      </c>
      <c r="E24" s="134">
        <v>0</v>
      </c>
      <c r="F24" s="135">
        <v>100</v>
      </c>
      <c r="G24" s="136" t="s">
        <v>41</v>
      </c>
      <c r="H24" s="124" t="s">
        <v>42</v>
      </c>
      <c r="W24" s="97"/>
      <c r="Z24" s="97"/>
    </row>
    <row r="25" spans="2:26" x14ac:dyDescent="0.2">
      <c r="B25" s="125" t="s">
        <v>43</v>
      </c>
      <c r="C25" s="16">
        <v>100</v>
      </c>
      <c r="D25" s="137" t="s">
        <v>44</v>
      </c>
      <c r="E25" s="138" t="s">
        <v>28</v>
      </c>
      <c r="F25" s="139" t="s">
        <v>28</v>
      </c>
      <c r="G25" s="128" t="s">
        <v>28</v>
      </c>
      <c r="H25" s="124"/>
      <c r="W25" s="97"/>
      <c r="Z25" s="97"/>
    </row>
    <row r="26" spans="2:26" x14ac:dyDescent="0.2">
      <c r="B26" s="125" t="s">
        <v>45</v>
      </c>
      <c r="C26" s="87">
        <v>0</v>
      </c>
      <c r="D26" s="137" t="s">
        <v>44</v>
      </c>
      <c r="E26" s="138" t="s">
        <v>28</v>
      </c>
      <c r="F26" s="139" t="s">
        <v>28</v>
      </c>
      <c r="G26" s="128" t="s">
        <v>28</v>
      </c>
      <c r="H26" s="124"/>
      <c r="W26" s="97"/>
      <c r="Z26" s="97"/>
    </row>
    <row r="27" spans="2:26" x14ac:dyDescent="0.2">
      <c r="B27" s="140" t="s">
        <v>46</v>
      </c>
      <c r="C27" s="87">
        <f>C25+C26</f>
        <v>100</v>
      </c>
      <c r="D27" s="137" t="s">
        <v>44</v>
      </c>
      <c r="E27" s="138" t="s">
        <v>28</v>
      </c>
      <c r="F27" s="139" t="s">
        <v>28</v>
      </c>
      <c r="G27" s="128" t="s">
        <v>28</v>
      </c>
      <c r="H27" s="141"/>
      <c r="W27" s="97"/>
      <c r="Z27" s="97"/>
    </row>
    <row r="28" spans="2:26" x14ac:dyDescent="0.2">
      <c r="B28" s="140" t="s">
        <v>47</v>
      </c>
      <c r="C28" s="78">
        <f>C25*0.1</f>
        <v>10</v>
      </c>
      <c r="D28" s="137" t="s">
        <v>44</v>
      </c>
      <c r="E28" s="138" t="s">
        <v>28</v>
      </c>
      <c r="F28" s="139" t="s">
        <v>28</v>
      </c>
      <c r="G28" s="128" t="s">
        <v>28</v>
      </c>
      <c r="H28" s="141"/>
      <c r="W28" s="97"/>
      <c r="Z28" s="97"/>
    </row>
    <row r="29" spans="2:26" x14ac:dyDescent="0.2">
      <c r="B29" s="140" t="s">
        <v>48</v>
      </c>
      <c r="C29" s="78">
        <f>C27+C28</f>
        <v>110</v>
      </c>
      <c r="D29" s="137" t="s">
        <v>44</v>
      </c>
      <c r="E29" s="138" t="s">
        <v>28</v>
      </c>
      <c r="F29" s="139" t="s">
        <v>28</v>
      </c>
      <c r="G29" s="128" t="s">
        <v>28</v>
      </c>
      <c r="H29" s="124"/>
      <c r="W29" s="97"/>
      <c r="Z29" s="97"/>
    </row>
    <row r="30" spans="2:26" x14ac:dyDescent="0.2">
      <c r="B30" s="140" t="s">
        <v>49</v>
      </c>
      <c r="C30" s="78">
        <f ca="1">(4*(SQRT(C29*10000)))+(4*(SQRT(C29*10000))*RAND())</f>
        <v>7268.847158794626</v>
      </c>
      <c r="D30" s="137" t="s">
        <v>50</v>
      </c>
      <c r="E30" s="138" t="s">
        <v>28</v>
      </c>
      <c r="F30" s="139" t="s">
        <v>28</v>
      </c>
      <c r="G30" s="128" t="s">
        <v>28</v>
      </c>
      <c r="H30" s="124" t="s">
        <v>51</v>
      </c>
      <c r="W30" s="97"/>
      <c r="Z30" s="97"/>
    </row>
    <row r="31" spans="2:26" x14ac:dyDescent="0.2">
      <c r="B31" s="140" t="s">
        <v>52</v>
      </c>
      <c r="C31" s="73">
        <v>2000</v>
      </c>
      <c r="D31" s="137" t="s">
        <v>53</v>
      </c>
      <c r="E31" s="134" t="s">
        <v>54</v>
      </c>
      <c r="F31" s="135">
        <v>2000</v>
      </c>
      <c r="G31" s="136" t="s">
        <v>55</v>
      </c>
      <c r="H31" s="124" t="s">
        <v>56</v>
      </c>
      <c r="W31" s="97"/>
      <c r="Z31" s="97"/>
    </row>
    <row r="32" spans="2:26" x14ac:dyDescent="0.2">
      <c r="B32" s="140" t="s">
        <v>57</v>
      </c>
      <c r="C32" s="73">
        <v>3000</v>
      </c>
      <c r="D32" s="137" t="s">
        <v>53</v>
      </c>
      <c r="E32" s="134" t="s">
        <v>54</v>
      </c>
      <c r="F32" s="135">
        <v>3000</v>
      </c>
      <c r="G32" s="136" t="s">
        <v>55</v>
      </c>
      <c r="H32" s="124" t="s">
        <v>56</v>
      </c>
      <c r="W32" s="97"/>
      <c r="Z32" s="97"/>
    </row>
    <row r="33" spans="2:33" x14ac:dyDescent="0.2">
      <c r="B33" s="140" t="s">
        <v>58</v>
      </c>
      <c r="C33" s="73">
        <v>6</v>
      </c>
      <c r="D33" s="137" t="s">
        <v>59</v>
      </c>
      <c r="E33" s="143">
        <v>2</v>
      </c>
      <c r="F33" s="137">
        <v>13</v>
      </c>
      <c r="G33" s="144" t="s">
        <v>60</v>
      </c>
      <c r="H33" s="92" t="s">
        <v>61</v>
      </c>
      <c r="W33" s="97"/>
      <c r="Z33" s="97"/>
    </row>
    <row r="34" spans="2:33" ht="17" thickBot="1" x14ac:dyDescent="0.25">
      <c r="B34" s="115" t="s">
        <v>62</v>
      </c>
      <c r="C34" s="18">
        <v>21.152068207205613</v>
      </c>
      <c r="D34" s="145" t="s">
        <v>63</v>
      </c>
      <c r="E34" s="146">
        <v>10</v>
      </c>
      <c r="F34" s="145">
        <v>80</v>
      </c>
      <c r="G34" s="119" t="s">
        <v>64</v>
      </c>
      <c r="H34" s="141" t="s">
        <v>28</v>
      </c>
      <c r="W34" s="97"/>
      <c r="Z34" s="97"/>
    </row>
    <row r="35" spans="2:33" x14ac:dyDescent="0.2">
      <c r="C35" s="106" t="s">
        <v>65</v>
      </c>
      <c r="W35" s="97"/>
      <c r="Z35" s="97"/>
    </row>
    <row r="36" spans="2:33" s="91" customFormat="1" ht="27" thickBot="1" x14ac:dyDescent="0.35">
      <c r="B36" s="91" t="s">
        <v>66</v>
      </c>
      <c r="C36" s="92" t="s">
        <v>67</v>
      </c>
      <c r="U36" s="92"/>
      <c r="V36" s="92"/>
      <c r="W36" s="97"/>
      <c r="X36" s="92"/>
      <c r="Y36" s="92"/>
      <c r="Z36" s="97"/>
      <c r="AA36" s="92"/>
      <c r="AB36" s="92"/>
      <c r="AC36" s="92"/>
      <c r="AD36" s="92"/>
      <c r="AE36" s="92"/>
      <c r="AF36" s="92"/>
      <c r="AG36" s="92"/>
    </row>
    <row r="37" spans="2:33" ht="17" thickBot="1" x14ac:dyDescent="0.25">
      <c r="B37" s="147" t="s">
        <v>8</v>
      </c>
      <c r="C37" s="148" t="s">
        <v>68</v>
      </c>
      <c r="D37" s="149" t="s">
        <v>10</v>
      </c>
      <c r="E37" s="149" t="s">
        <v>9</v>
      </c>
      <c r="F37" s="150" t="s">
        <v>10</v>
      </c>
      <c r="G37" s="120" t="s">
        <v>25</v>
      </c>
      <c r="W37" s="97"/>
      <c r="Z37" s="97"/>
    </row>
    <row r="38" spans="2:33" x14ac:dyDescent="0.2">
      <c r="B38" s="151" t="s">
        <v>69</v>
      </c>
      <c r="C38" s="79">
        <f>IF($C$20="Standard Area",IF($C$29&gt;300,300,$C$29),0)</f>
        <v>110</v>
      </c>
      <c r="D38" s="152" t="s">
        <v>44</v>
      </c>
      <c r="E38" s="142">
        <f>C38*IF(C22="Ploughed",VLOOKUP(C23,'Scot. - Woodland Creation Grant'!B31:E39,2,),VLOOKUP('Project Details and Calculation'!C23,'Scot. - Woodland Creation Grant'!B9:E17,2,))</f>
        <v>316800</v>
      </c>
      <c r="F38" s="153" t="s">
        <v>12</v>
      </c>
      <c r="G38" s="124" t="s">
        <v>70</v>
      </c>
      <c r="W38" s="97"/>
      <c r="Z38" s="97"/>
    </row>
    <row r="39" spans="2:33" x14ac:dyDescent="0.2">
      <c r="B39" s="151" t="s">
        <v>71</v>
      </c>
      <c r="C39" s="79">
        <f>IF($C$20="Standard Area",IF($C$29&gt;300,$C$29-300,0),0)</f>
        <v>0</v>
      </c>
      <c r="D39" s="152" t="s">
        <v>44</v>
      </c>
      <c r="E39" s="142">
        <f>C39*VLOOKUP(C23,'Scot. - Woodland Creation Grant'!B53:E61,2,)</f>
        <v>0</v>
      </c>
      <c r="F39" s="153" t="s">
        <v>12</v>
      </c>
      <c r="G39" s="92" t="s">
        <v>72</v>
      </c>
      <c r="L39" s="97"/>
      <c r="W39" s="97"/>
      <c r="Z39" s="97"/>
    </row>
    <row r="40" spans="2:33" x14ac:dyDescent="0.2">
      <c r="B40" s="154" t="s">
        <v>73</v>
      </c>
      <c r="C40" s="79">
        <f>IF($C$20="Standard Area",IF($C$29&gt;300,300,$C$29),0)</f>
        <v>110</v>
      </c>
      <c r="D40" s="152" t="s">
        <v>44</v>
      </c>
      <c r="E40" s="142">
        <f>C40*IF(C22="Ploughed",VLOOKUP(C23,'Scot. - Woodland Creation Grant'!B31:E39,4,),VLOOKUP('Project Details and Calculation'!C23,'Scot. - Woodland Creation Grant'!B9:E17,4,))</f>
        <v>290400</v>
      </c>
      <c r="F40" s="153" t="s">
        <v>12</v>
      </c>
      <c r="G40" s="155"/>
      <c r="L40" s="97"/>
      <c r="W40" s="97"/>
      <c r="Z40" s="97"/>
    </row>
    <row r="41" spans="2:33" x14ac:dyDescent="0.2">
      <c r="B41" s="156" t="s">
        <v>74</v>
      </c>
      <c r="C41" s="79">
        <f>IF($C$20="Standard Area",IF($C$29&gt;300,$C$29-300,0),0)</f>
        <v>0</v>
      </c>
      <c r="D41" s="157" t="s">
        <v>44</v>
      </c>
      <c r="E41" s="158">
        <f>C41*VLOOKUP(C23,'Scot. - Woodland Creation Grant'!B53:E61,4,)</f>
        <v>0</v>
      </c>
      <c r="F41" s="159" t="s">
        <v>12</v>
      </c>
      <c r="G41" s="124"/>
      <c r="W41" s="97"/>
      <c r="Z41" s="97"/>
    </row>
    <row r="42" spans="2:33" x14ac:dyDescent="0.2">
      <c r="B42" s="151" t="s">
        <v>75</v>
      </c>
      <c r="C42" s="80">
        <f>IF($C$20="Target Area",IF($C$29&gt;300,300,$C$29),0)</f>
        <v>0</v>
      </c>
      <c r="D42" s="152" t="s">
        <v>44</v>
      </c>
      <c r="E42" s="142">
        <f>C42*IF(C22="Ploughed",VLOOKUP(C23,'Scot. - Woodland Creation Grant'!B42:E50,2,),VLOOKUP('Project Details and Calculation'!C23,'Scot. - Woodland Creation Grant'!B20:E28,2,))</f>
        <v>0</v>
      </c>
      <c r="F42" s="153" t="s">
        <v>12</v>
      </c>
      <c r="G42" s="124" t="s">
        <v>70</v>
      </c>
      <c r="W42" s="97"/>
      <c r="Z42" s="97"/>
    </row>
    <row r="43" spans="2:33" x14ac:dyDescent="0.2">
      <c r="B43" s="151" t="s">
        <v>76</v>
      </c>
      <c r="C43" s="79">
        <f>IF($C$20="Target Area",IF($C$29&gt;300,$C$29-300,0),0)</f>
        <v>0</v>
      </c>
      <c r="D43" s="152" t="s">
        <v>44</v>
      </c>
      <c r="E43" s="142">
        <f>C43*VLOOKUP(C23,'Scot. - Woodland Creation Grant'!B64:E72,2,)</f>
        <v>0</v>
      </c>
      <c r="F43" s="153" t="s">
        <v>12</v>
      </c>
      <c r="G43" s="92" t="s">
        <v>72</v>
      </c>
      <c r="W43" s="97"/>
      <c r="Z43" s="97"/>
    </row>
    <row r="44" spans="2:33" x14ac:dyDescent="0.2">
      <c r="B44" s="154" t="s">
        <v>77</v>
      </c>
      <c r="C44" s="79">
        <f>IF($C$20="Target Area",IF($C$29&gt;300,300,$C$29),0)</f>
        <v>0</v>
      </c>
      <c r="D44" s="152" t="s">
        <v>44</v>
      </c>
      <c r="E44" s="142">
        <f>C44*IF(C22="Ploughed",VLOOKUP(C23,'Scot. - Woodland Creation Grant'!B42:E50,4,),VLOOKUP('Project Details and Calculation'!C23,'Scot. - Woodland Creation Grant'!B20:E28,4,))</f>
        <v>0</v>
      </c>
      <c r="F44" s="153" t="s">
        <v>12</v>
      </c>
      <c r="G44" s="155"/>
      <c r="W44" s="97"/>
      <c r="Z44" s="97"/>
    </row>
    <row r="45" spans="2:33" x14ac:dyDescent="0.2">
      <c r="B45" s="156" t="s">
        <v>78</v>
      </c>
      <c r="C45" s="81">
        <f>IF($C$20="Target Area",IF($C$29&gt;300,$C$29-300,0),0)</f>
        <v>0</v>
      </c>
      <c r="D45" s="157" t="s">
        <v>44</v>
      </c>
      <c r="E45" s="158">
        <f>C43*VLOOKUP(C23,'Scot. - Woodland Creation Grant'!B64:E72,4,)</f>
        <v>0</v>
      </c>
      <c r="F45" s="159" t="s">
        <v>12</v>
      </c>
      <c r="G45" s="124"/>
      <c r="W45" s="97"/>
      <c r="Z45" s="97"/>
    </row>
    <row r="46" spans="2:33" x14ac:dyDescent="0.2">
      <c r="B46" s="160" t="s">
        <v>79</v>
      </c>
      <c r="C46" s="12">
        <v>0</v>
      </c>
      <c r="D46" s="152" t="s">
        <v>44</v>
      </c>
      <c r="E46" s="142">
        <f>C46*'Scot. - Woodland Creation Grant'!C76</f>
        <v>0</v>
      </c>
      <c r="F46" s="153" t="s">
        <v>12</v>
      </c>
      <c r="G46" s="124" t="s">
        <v>80</v>
      </c>
      <c r="W46" s="97"/>
      <c r="Z46" s="97"/>
    </row>
    <row r="47" spans="2:33" x14ac:dyDescent="0.2">
      <c r="B47" s="160" t="s">
        <v>81</v>
      </c>
      <c r="C47" s="12">
        <v>0</v>
      </c>
      <c r="D47" s="152" t="s">
        <v>44</v>
      </c>
      <c r="E47" s="142">
        <f>C47*'Scot. - Woodland Creation Grant'!C77</f>
        <v>0</v>
      </c>
      <c r="F47" s="153" t="s">
        <v>12</v>
      </c>
      <c r="G47" s="124"/>
      <c r="W47" s="97"/>
      <c r="Z47" s="97"/>
    </row>
    <row r="48" spans="2:33" x14ac:dyDescent="0.2">
      <c r="B48" s="160" t="s">
        <v>82</v>
      </c>
      <c r="C48" s="12">
        <v>0</v>
      </c>
      <c r="D48" s="152" t="s">
        <v>44</v>
      </c>
      <c r="E48" s="142">
        <f>C48*'Scot. - Woodland Creation Grant'!C78</f>
        <v>0</v>
      </c>
      <c r="F48" s="153" t="s">
        <v>12</v>
      </c>
      <c r="G48" s="124"/>
      <c r="W48" s="97"/>
      <c r="Z48" s="97"/>
    </row>
    <row r="49" spans="2:26" x14ac:dyDescent="0.2">
      <c r="B49" s="161" t="s">
        <v>83</v>
      </c>
      <c r="C49" s="23">
        <v>0</v>
      </c>
      <c r="D49" s="162" t="s">
        <v>44</v>
      </c>
      <c r="E49" s="163">
        <f>C49*'Scot. - Woodland Creation Grant'!C79</f>
        <v>0</v>
      </c>
      <c r="F49" s="164" t="s">
        <v>12</v>
      </c>
      <c r="G49" s="124"/>
      <c r="W49" s="97"/>
      <c r="Z49" s="97"/>
    </row>
    <row r="50" spans="2:26" x14ac:dyDescent="0.2">
      <c r="B50" s="160" t="s">
        <v>84</v>
      </c>
      <c r="C50" s="12">
        <v>0</v>
      </c>
      <c r="D50" s="152" t="s">
        <v>50</v>
      </c>
      <c r="E50" s="142">
        <f>C50*'Scot. - Woodland Creation Grant'!C80</f>
        <v>0</v>
      </c>
      <c r="F50" s="153" t="s">
        <v>12</v>
      </c>
      <c r="G50" s="124"/>
      <c r="W50" s="97"/>
      <c r="Z50" s="97"/>
    </row>
    <row r="51" spans="2:26" x14ac:dyDescent="0.2">
      <c r="B51" s="160" t="s">
        <v>85</v>
      </c>
      <c r="C51" s="12">
        <v>0</v>
      </c>
      <c r="D51" s="152" t="s">
        <v>50</v>
      </c>
      <c r="E51" s="142">
        <f>C51*'Scot. - Woodland Creation Grant'!C81</f>
        <v>0</v>
      </c>
      <c r="F51" s="153" t="s">
        <v>12</v>
      </c>
      <c r="G51" s="124"/>
      <c r="W51" s="97"/>
      <c r="Z51" s="97"/>
    </row>
    <row r="52" spans="2:26" x14ac:dyDescent="0.2">
      <c r="B52" s="160" t="s">
        <v>86</v>
      </c>
      <c r="C52" s="79">
        <f>O46</f>
        <v>0</v>
      </c>
      <c r="D52" s="152" t="s">
        <v>50</v>
      </c>
      <c r="E52" s="142">
        <f>C52*'Scot. - Woodland Creation Grant'!C82</f>
        <v>0</v>
      </c>
      <c r="F52" s="153" t="s">
        <v>12</v>
      </c>
      <c r="G52" s="124" t="s">
        <v>87</v>
      </c>
      <c r="W52" s="97"/>
      <c r="Z52" s="97"/>
    </row>
    <row r="53" spans="2:26" x14ac:dyDescent="0.2">
      <c r="B53" s="160" t="s">
        <v>88</v>
      </c>
      <c r="C53" s="12">
        <v>0</v>
      </c>
      <c r="D53" s="152" t="s">
        <v>50</v>
      </c>
      <c r="E53" s="142">
        <f>C53*'Scot. - Woodland Creation Grant'!C83</f>
        <v>0</v>
      </c>
      <c r="F53" s="153" t="s">
        <v>12</v>
      </c>
      <c r="G53" s="124"/>
      <c r="W53" s="97"/>
      <c r="Z53" s="97"/>
    </row>
    <row r="54" spans="2:26" x14ac:dyDescent="0.2">
      <c r="B54" s="160" t="s">
        <v>89</v>
      </c>
      <c r="C54" s="12">
        <v>0</v>
      </c>
      <c r="D54" s="152" t="s">
        <v>50</v>
      </c>
      <c r="E54" s="142">
        <f>C54*'Scot. - Woodland Creation Grant'!C84</f>
        <v>0</v>
      </c>
      <c r="F54" s="153" t="s">
        <v>12</v>
      </c>
      <c r="G54" s="124"/>
      <c r="W54" s="97"/>
      <c r="Z54" s="97"/>
    </row>
    <row r="55" spans="2:26" x14ac:dyDescent="0.2">
      <c r="B55" s="160" t="s">
        <v>90</v>
      </c>
      <c r="C55" s="79">
        <f>4*(SQRT(C29*10000))</f>
        <v>4195.2353926806063</v>
      </c>
      <c r="D55" s="152" t="s">
        <v>50</v>
      </c>
      <c r="E55" s="142">
        <f>C55*'Scot. - Woodland Creation Grant'!C85</f>
        <v>6712.3766282889701</v>
      </c>
      <c r="F55" s="153" t="s">
        <v>12</v>
      </c>
      <c r="G55" s="124" t="s">
        <v>87</v>
      </c>
      <c r="W55" s="97"/>
      <c r="Z55" s="97"/>
    </row>
    <row r="56" spans="2:26" x14ac:dyDescent="0.2">
      <c r="B56" s="160" t="s">
        <v>91</v>
      </c>
      <c r="C56" s="12">
        <v>0</v>
      </c>
      <c r="D56" s="152"/>
      <c r="E56" s="142">
        <f>C56*'Scot. - Woodland Creation Grant'!C86</f>
        <v>0</v>
      </c>
      <c r="F56" s="153" t="s">
        <v>12</v>
      </c>
      <c r="G56" s="124"/>
      <c r="W56" s="97"/>
      <c r="Z56" s="97"/>
    </row>
    <row r="57" spans="2:26" x14ac:dyDescent="0.2">
      <c r="B57" s="160" t="s">
        <v>92</v>
      </c>
      <c r="C57" s="79">
        <f>C31*C27</f>
        <v>200000</v>
      </c>
      <c r="D57" s="152"/>
      <c r="E57" s="142">
        <f>C57*'Scot. - Woodland Creation Grant'!C87</f>
        <v>231999.99999999997</v>
      </c>
      <c r="F57" s="153" t="s">
        <v>12</v>
      </c>
      <c r="G57" s="124"/>
      <c r="W57" s="97"/>
      <c r="Z57" s="97"/>
    </row>
    <row r="58" spans="2:26" x14ac:dyDescent="0.2">
      <c r="B58" s="160" t="s">
        <v>93</v>
      </c>
      <c r="C58" s="12">
        <v>0</v>
      </c>
      <c r="D58" s="152"/>
      <c r="E58" s="142">
        <f>C58*'Scot. - Woodland Creation Grant'!C88</f>
        <v>0</v>
      </c>
      <c r="F58" s="153" t="s">
        <v>12</v>
      </c>
      <c r="G58" s="124"/>
      <c r="W58" s="97"/>
      <c r="Z58" s="97"/>
    </row>
    <row r="59" spans="2:26" x14ac:dyDescent="0.2">
      <c r="B59" s="160" t="s">
        <v>94</v>
      </c>
      <c r="C59" s="12">
        <v>0</v>
      </c>
      <c r="D59" s="152" t="s">
        <v>50</v>
      </c>
      <c r="E59" s="142">
        <f>C59*'Scot. - Woodland Creation Grant'!C89</f>
        <v>0</v>
      </c>
      <c r="F59" s="153" t="s">
        <v>12</v>
      </c>
      <c r="G59" s="124"/>
      <c r="W59" s="97"/>
      <c r="Z59" s="97"/>
    </row>
    <row r="60" spans="2:26" x14ac:dyDescent="0.2">
      <c r="B60" s="160" t="s">
        <v>95</v>
      </c>
      <c r="C60" s="12">
        <v>0</v>
      </c>
      <c r="D60" s="152" t="s">
        <v>50</v>
      </c>
      <c r="E60" s="142">
        <f>C60*'Scot. - Woodland Creation Grant'!C90</f>
        <v>0</v>
      </c>
      <c r="F60" s="153" t="s">
        <v>12</v>
      </c>
      <c r="G60" s="124"/>
      <c r="W60" s="97"/>
      <c r="Z60" s="97"/>
    </row>
    <row r="61" spans="2:26" x14ac:dyDescent="0.2">
      <c r="B61" s="160" t="s">
        <v>96</v>
      </c>
      <c r="C61" s="12">
        <v>0</v>
      </c>
      <c r="D61" s="152" t="s">
        <v>50</v>
      </c>
      <c r="E61" s="142">
        <f>C61*'Scot. - Woodland Creation Grant'!C91</f>
        <v>0</v>
      </c>
      <c r="F61" s="153" t="s">
        <v>12</v>
      </c>
      <c r="G61" s="124"/>
      <c r="W61" s="97"/>
      <c r="Z61" s="97"/>
    </row>
    <row r="62" spans="2:26" x14ac:dyDescent="0.2">
      <c r="B62" s="160" t="s">
        <v>97</v>
      </c>
      <c r="C62" s="12">
        <v>0</v>
      </c>
      <c r="D62" s="152" t="s">
        <v>50</v>
      </c>
      <c r="E62" s="142">
        <f>C62*'Scot. - Woodland Creation Grant'!C92</f>
        <v>0</v>
      </c>
      <c r="F62" s="153" t="s">
        <v>12</v>
      </c>
      <c r="G62" s="124"/>
      <c r="W62" s="97"/>
      <c r="Z62" s="97"/>
    </row>
    <row r="63" spans="2:26" x14ac:dyDescent="0.2">
      <c r="B63" s="160" t="s">
        <v>98</v>
      </c>
      <c r="C63" s="12">
        <v>0</v>
      </c>
      <c r="D63" s="152"/>
      <c r="E63" s="142">
        <f>C63*'Scot. - Woodland Creation Grant'!C93</f>
        <v>0</v>
      </c>
      <c r="F63" s="153" t="s">
        <v>12</v>
      </c>
      <c r="G63" s="124"/>
      <c r="W63" s="97"/>
      <c r="Z63" s="97"/>
    </row>
    <row r="64" spans="2:26" x14ac:dyDescent="0.2">
      <c r="B64" s="160" t="s">
        <v>99</v>
      </c>
      <c r="C64" s="12">
        <v>2</v>
      </c>
      <c r="D64" s="152"/>
      <c r="E64" s="142">
        <f>C64*'Scot. - Woodland Creation Grant'!C94</f>
        <v>344</v>
      </c>
      <c r="F64" s="153" t="s">
        <v>12</v>
      </c>
      <c r="G64" s="124"/>
      <c r="W64" s="97"/>
      <c r="Z64" s="97"/>
    </row>
    <row r="65" spans="2:26" x14ac:dyDescent="0.2">
      <c r="B65" s="160" t="s">
        <v>100</v>
      </c>
      <c r="C65" s="12">
        <v>0</v>
      </c>
      <c r="D65" s="152"/>
      <c r="E65" s="142">
        <f>C65*'Scot. - Woodland Creation Grant'!C95</f>
        <v>0</v>
      </c>
      <c r="F65" s="153" t="s">
        <v>12</v>
      </c>
      <c r="G65" s="124"/>
      <c r="W65" s="97"/>
      <c r="Z65" s="97"/>
    </row>
    <row r="66" spans="2:26" x14ac:dyDescent="0.2">
      <c r="B66" s="160" t="s">
        <v>101</v>
      </c>
      <c r="C66" s="12">
        <v>0</v>
      </c>
      <c r="D66" s="152"/>
      <c r="E66" s="142">
        <f>C66*'Scot. - Woodland Creation Grant'!C96</f>
        <v>0</v>
      </c>
      <c r="F66" s="153" t="s">
        <v>12</v>
      </c>
      <c r="G66" s="124"/>
      <c r="W66" s="97"/>
      <c r="Z66" s="97"/>
    </row>
    <row r="67" spans="2:26" x14ac:dyDescent="0.2">
      <c r="B67" s="160" t="s">
        <v>102</v>
      </c>
      <c r="C67" s="12">
        <v>0</v>
      </c>
      <c r="D67" s="152" t="s">
        <v>103</v>
      </c>
      <c r="E67" s="142">
        <f>C67*'Scot. - Woodland Creation Grant'!C97</f>
        <v>0</v>
      </c>
      <c r="F67" s="153" t="s">
        <v>12</v>
      </c>
      <c r="G67" s="124"/>
      <c r="W67" s="97"/>
      <c r="Z67" s="97"/>
    </row>
    <row r="68" spans="2:26" x14ac:dyDescent="0.2">
      <c r="B68" s="160" t="s">
        <v>104</v>
      </c>
      <c r="C68" s="12">
        <v>0</v>
      </c>
      <c r="D68" s="152" t="s">
        <v>44</v>
      </c>
      <c r="E68" s="142">
        <f>C68*'Scot. - Woodland Creation Grant'!C98</f>
        <v>0</v>
      </c>
      <c r="F68" s="153" t="s">
        <v>12</v>
      </c>
      <c r="G68" s="124"/>
      <c r="W68" s="97"/>
      <c r="Z68" s="97"/>
    </row>
    <row r="69" spans="2:26" x14ac:dyDescent="0.2">
      <c r="B69" s="160" t="s">
        <v>105</v>
      </c>
      <c r="C69" s="12">
        <v>0</v>
      </c>
      <c r="D69" s="152" t="s">
        <v>44</v>
      </c>
      <c r="E69" s="142">
        <f>C69*'Scot. - Woodland Creation Grant'!C99</f>
        <v>0</v>
      </c>
      <c r="F69" s="153" t="s">
        <v>12</v>
      </c>
      <c r="G69" s="124"/>
      <c r="W69" s="97"/>
      <c r="Z69" s="97"/>
    </row>
    <row r="70" spans="2:26" ht="17" thickBot="1" x14ac:dyDescent="0.25">
      <c r="B70" s="165" t="s">
        <v>106</v>
      </c>
      <c r="C70" s="166"/>
      <c r="D70" s="167"/>
      <c r="E70" s="168">
        <f>SUM(E38:E69)</f>
        <v>846256.376628289</v>
      </c>
      <c r="F70" s="169" t="s">
        <v>12</v>
      </c>
      <c r="G70" s="141"/>
      <c r="W70" s="97"/>
      <c r="Z70" s="97"/>
    </row>
    <row r="71" spans="2:26" x14ac:dyDescent="0.2">
      <c r="W71" s="97"/>
      <c r="Z71" s="97"/>
    </row>
    <row r="72" spans="2:26" ht="27" thickBot="1" x14ac:dyDescent="0.35">
      <c r="B72" s="91" t="s">
        <v>107</v>
      </c>
      <c r="C72" s="91"/>
      <c r="D72" s="91"/>
      <c r="W72" s="97"/>
      <c r="Z72" s="97"/>
    </row>
    <row r="73" spans="2:26" ht="17" thickBot="1" x14ac:dyDescent="0.25">
      <c r="B73" s="147" t="s">
        <v>8</v>
      </c>
      <c r="C73" s="149" t="s">
        <v>68</v>
      </c>
      <c r="D73" s="149" t="s">
        <v>10</v>
      </c>
      <c r="E73" s="149" t="s">
        <v>9</v>
      </c>
      <c r="F73" s="150" t="s">
        <v>10</v>
      </c>
      <c r="W73" s="97"/>
      <c r="Z73" s="97"/>
    </row>
    <row r="74" spans="2:26" x14ac:dyDescent="0.2">
      <c r="B74" s="170" t="s">
        <v>108</v>
      </c>
      <c r="C74" s="82">
        <f>C33*C29*C24</f>
        <v>66000</v>
      </c>
      <c r="D74" s="171" t="s">
        <v>109</v>
      </c>
      <c r="E74" s="171">
        <v>0</v>
      </c>
      <c r="F74" s="172" t="s">
        <v>12</v>
      </c>
      <c r="G74" s="92" t="s">
        <v>110</v>
      </c>
      <c r="W74" s="97"/>
      <c r="Z74" s="97"/>
    </row>
    <row r="75" spans="2:26" x14ac:dyDescent="0.2">
      <c r="B75" s="160" t="s">
        <v>111</v>
      </c>
      <c r="C75" s="82">
        <f>C74*0.8</f>
        <v>52800</v>
      </c>
      <c r="D75" s="171" t="s">
        <v>112</v>
      </c>
      <c r="E75" s="142">
        <f>C75*C34</f>
        <v>1116829.2013404563</v>
      </c>
      <c r="F75" s="173" t="s">
        <v>12</v>
      </c>
      <c r="W75" s="97"/>
      <c r="Z75" s="97"/>
    </row>
    <row r="76" spans="2:26" x14ac:dyDescent="0.2">
      <c r="B76" s="160" t="s">
        <v>113</v>
      </c>
      <c r="C76" s="79">
        <f>C74*0.2</f>
        <v>13200</v>
      </c>
      <c r="D76" s="137" t="s">
        <v>112</v>
      </c>
      <c r="E76" s="171">
        <v>0</v>
      </c>
      <c r="F76" s="173" t="s">
        <v>12</v>
      </c>
      <c r="G76" s="92" t="s">
        <v>114</v>
      </c>
      <c r="W76" s="97"/>
      <c r="Z76" s="97"/>
    </row>
    <row r="77" spans="2:26" ht="17" thickBot="1" x14ac:dyDescent="0.25">
      <c r="B77" s="174" t="s">
        <v>106</v>
      </c>
      <c r="C77" s="175"/>
      <c r="D77" s="176"/>
      <c r="E77" s="168">
        <f>SUM(E74:E76)</f>
        <v>1116829.2013404563</v>
      </c>
      <c r="F77" s="177" t="s">
        <v>12</v>
      </c>
      <c r="W77" s="97"/>
      <c r="Z77" s="97"/>
    </row>
    <row r="78" spans="2:26" x14ac:dyDescent="0.2">
      <c r="W78" s="97"/>
      <c r="Z78" s="97"/>
    </row>
    <row r="79" spans="2:26" ht="27" thickBot="1" x14ac:dyDescent="0.35">
      <c r="B79" s="91" t="s">
        <v>115</v>
      </c>
      <c r="C79" s="92" t="s">
        <v>116</v>
      </c>
      <c r="W79" s="97"/>
      <c r="Z79" s="97"/>
    </row>
    <row r="80" spans="2:26" ht="17" thickBot="1" x14ac:dyDescent="0.25">
      <c r="B80" s="147" t="s">
        <v>8</v>
      </c>
      <c r="C80" s="148" t="s">
        <v>68</v>
      </c>
      <c r="D80" s="149" t="s">
        <v>10</v>
      </c>
      <c r="E80" s="149" t="s">
        <v>9</v>
      </c>
      <c r="F80" s="150" t="s">
        <v>10</v>
      </c>
      <c r="W80" s="97"/>
      <c r="Z80" s="97"/>
    </row>
    <row r="81" spans="2:26" x14ac:dyDescent="0.2">
      <c r="B81" s="178" t="s">
        <v>117</v>
      </c>
      <c r="C81" s="79">
        <f>C31*C25</f>
        <v>200000</v>
      </c>
      <c r="D81" s="137" t="s">
        <v>118</v>
      </c>
      <c r="E81" s="142">
        <f ca="1">(C81/1000)*'Costs - Nix Pocketbook'!G7</f>
        <v>80000</v>
      </c>
      <c r="F81" s="172" t="s">
        <v>12</v>
      </c>
      <c r="W81" s="97"/>
      <c r="Z81" s="97"/>
    </row>
    <row r="82" spans="2:26" x14ac:dyDescent="0.2">
      <c r="B82" s="179" t="s">
        <v>119</v>
      </c>
      <c r="C82" s="79">
        <f>C32*C26</f>
        <v>0</v>
      </c>
      <c r="D82" s="137" t="s">
        <v>118</v>
      </c>
      <c r="E82" s="142">
        <f ca="1">C82*('Costs - Nix Pocketbook'!G8/1000)</f>
        <v>0</v>
      </c>
      <c r="F82" s="173" t="s">
        <v>12</v>
      </c>
      <c r="W82" s="97"/>
      <c r="Z82" s="97"/>
    </row>
    <row r="83" spans="2:26" x14ac:dyDescent="0.2">
      <c r="B83" s="179" t="s">
        <v>120</v>
      </c>
      <c r="C83" s="12">
        <v>0</v>
      </c>
      <c r="D83" s="137" t="s">
        <v>50</v>
      </c>
      <c r="E83" s="142">
        <f ca="1">C83*'Costs - Nix Pocketbook'!G9</f>
        <v>0</v>
      </c>
      <c r="F83" s="173" t="s">
        <v>12</v>
      </c>
      <c r="W83" s="97"/>
      <c r="Z83" s="97"/>
    </row>
    <row r="84" spans="2:26" x14ac:dyDescent="0.2">
      <c r="B84" s="179" t="s">
        <v>121</v>
      </c>
      <c r="C84" s="12">
        <v>0</v>
      </c>
      <c r="D84" s="137" t="s">
        <v>50</v>
      </c>
      <c r="E84" s="142">
        <f ca="1">C84*'Costs - Nix Pocketbook'!G10</f>
        <v>0</v>
      </c>
      <c r="F84" s="173" t="s">
        <v>12</v>
      </c>
      <c r="W84" s="97"/>
      <c r="Z84" s="97"/>
    </row>
    <row r="85" spans="2:26" x14ac:dyDescent="0.2">
      <c r="B85" s="179" t="s">
        <v>122</v>
      </c>
      <c r="C85" s="12">
        <v>0</v>
      </c>
      <c r="D85" s="137" t="s">
        <v>50</v>
      </c>
      <c r="E85" s="142">
        <f ca="1">C85*'Costs - Nix Pocketbook'!G11</f>
        <v>0</v>
      </c>
      <c r="F85" s="173" t="s">
        <v>12</v>
      </c>
      <c r="W85" s="97"/>
      <c r="Z85" s="97"/>
    </row>
    <row r="86" spans="2:26" x14ac:dyDescent="0.2">
      <c r="B86" s="179" t="s">
        <v>123</v>
      </c>
      <c r="C86" s="79">
        <f>4*(SQRT(C29*10000))</f>
        <v>4195.2353926806063</v>
      </c>
      <c r="D86" s="137" t="s">
        <v>50</v>
      </c>
      <c r="E86" s="142">
        <f ca="1">C86*'Costs - Nix Pocketbook'!G12</f>
        <v>35239.977298517093</v>
      </c>
      <c r="F86" s="173" t="s">
        <v>12</v>
      </c>
      <c r="G86" s="124" t="s">
        <v>87</v>
      </c>
      <c r="W86" s="97"/>
      <c r="Z86" s="97"/>
    </row>
    <row r="87" spans="2:26" x14ac:dyDescent="0.2">
      <c r="B87" s="179" t="s">
        <v>124</v>
      </c>
      <c r="C87" s="12">
        <v>0</v>
      </c>
      <c r="D87" s="137" t="s">
        <v>50</v>
      </c>
      <c r="E87" s="142">
        <f ca="1">C87*'Costs - Nix Pocketbook'!G13</f>
        <v>0</v>
      </c>
      <c r="F87" s="173" t="s">
        <v>12</v>
      </c>
      <c r="W87" s="97"/>
      <c r="Z87" s="97"/>
    </row>
    <row r="88" spans="2:26" x14ac:dyDescent="0.2">
      <c r="B88" s="179" t="s">
        <v>125</v>
      </c>
      <c r="C88" s="12">
        <v>0</v>
      </c>
      <c r="D88" s="137"/>
      <c r="E88" s="142">
        <f ca="1">C88*('Costs - Nix Pocketbook'!G14/100)</f>
        <v>0</v>
      </c>
      <c r="F88" s="173" t="s">
        <v>12</v>
      </c>
      <c r="W88" s="97"/>
      <c r="Z88" s="97"/>
    </row>
    <row r="89" spans="2:26" x14ac:dyDescent="0.2">
      <c r="B89" s="179" t="s">
        <v>126</v>
      </c>
      <c r="C89" s="79">
        <f>C31*C27</f>
        <v>200000</v>
      </c>
      <c r="D89" s="137"/>
      <c r="E89" s="142">
        <f ca="1">C89*('Costs - Nix Pocketbook'!G15/100)</f>
        <v>280000</v>
      </c>
      <c r="F89" s="173" t="s">
        <v>12</v>
      </c>
      <c r="W89" s="97"/>
      <c r="Z89" s="97"/>
    </row>
    <row r="90" spans="2:26" x14ac:dyDescent="0.2">
      <c r="B90" s="179" t="s">
        <v>127</v>
      </c>
      <c r="C90" s="12">
        <v>0</v>
      </c>
      <c r="D90" s="137"/>
      <c r="E90" s="142">
        <f ca="1">C90*('Costs - Nix Pocketbook'!G16/100)</f>
        <v>0</v>
      </c>
      <c r="F90" s="173" t="s">
        <v>12</v>
      </c>
      <c r="W90" s="97"/>
      <c r="Z90" s="97"/>
    </row>
    <row r="91" spans="2:26" x14ac:dyDescent="0.2">
      <c r="B91" s="179" t="s">
        <v>128</v>
      </c>
      <c r="C91" s="12">
        <v>0</v>
      </c>
      <c r="D91" s="137"/>
      <c r="E91" s="142">
        <f ca="1">C91*('Costs - Nix Pocketbook'!G17/1000)</f>
        <v>0</v>
      </c>
      <c r="F91" s="173" t="s">
        <v>12</v>
      </c>
      <c r="G91" s="92" t="s">
        <v>129</v>
      </c>
      <c r="W91" s="97"/>
      <c r="Z91" s="97"/>
    </row>
    <row r="92" spans="2:26" x14ac:dyDescent="0.2">
      <c r="B92" s="179" t="s">
        <v>130</v>
      </c>
      <c r="C92" s="79">
        <f>C31*C25</f>
        <v>200000</v>
      </c>
      <c r="D92" s="137"/>
      <c r="E92" s="142">
        <f ca="1">C92*('Costs - Nix Pocketbook'!G18/1000)</f>
        <v>120000</v>
      </c>
      <c r="F92" s="173" t="s">
        <v>12</v>
      </c>
      <c r="W92" s="97"/>
      <c r="Z92" s="97"/>
    </row>
    <row r="93" spans="2:26" x14ac:dyDescent="0.2">
      <c r="B93" s="179" t="s">
        <v>131</v>
      </c>
      <c r="C93" s="79">
        <f>C32*C26</f>
        <v>0</v>
      </c>
      <c r="D93" s="137"/>
      <c r="E93" s="142">
        <f ca="1">C93*('Costs - Nix Pocketbook'!G19/1000)</f>
        <v>0</v>
      </c>
      <c r="F93" s="173" t="s">
        <v>12</v>
      </c>
      <c r="W93" s="97"/>
      <c r="Z93" s="97"/>
    </row>
    <row r="94" spans="2:26" x14ac:dyDescent="0.2">
      <c r="B94" s="179" t="s">
        <v>132</v>
      </c>
      <c r="C94" s="12">
        <v>0</v>
      </c>
      <c r="D94" s="137"/>
      <c r="E94" s="142">
        <f ca="1">C94*('Costs - Nix Pocketbook'!G20/1000)</f>
        <v>0</v>
      </c>
      <c r="F94" s="173" t="s">
        <v>12</v>
      </c>
      <c r="W94" s="97"/>
      <c r="Z94" s="97"/>
    </row>
    <row r="95" spans="2:26" x14ac:dyDescent="0.2">
      <c r="B95" s="179" t="s">
        <v>133</v>
      </c>
      <c r="C95" s="79">
        <f>C27</f>
        <v>100</v>
      </c>
      <c r="D95" s="137" t="s">
        <v>44</v>
      </c>
      <c r="E95" s="142">
        <f ca="1">C95*'Costs - Nix Pocketbook'!G21</f>
        <v>23000</v>
      </c>
      <c r="F95" s="173" t="s">
        <v>12</v>
      </c>
      <c r="G95" s="106" t="s">
        <v>597</v>
      </c>
      <c r="W95" s="97"/>
      <c r="Z95" s="97"/>
    </row>
    <row r="96" spans="2:26" x14ac:dyDescent="0.2">
      <c r="B96" s="179" t="s">
        <v>134</v>
      </c>
      <c r="C96" s="79">
        <f>C27</f>
        <v>100</v>
      </c>
      <c r="D96" s="137" t="s">
        <v>44</v>
      </c>
      <c r="E96" s="142">
        <f ca="1">C96*'Costs - Nix Pocketbook'!G22</f>
        <v>19000</v>
      </c>
      <c r="F96" s="173" t="s">
        <v>12</v>
      </c>
      <c r="G96" s="106" t="s">
        <v>597</v>
      </c>
      <c r="W96" s="97"/>
      <c r="Z96" s="97"/>
    </row>
    <row r="97" spans="2:26" x14ac:dyDescent="0.2">
      <c r="B97" s="179" t="s">
        <v>135</v>
      </c>
      <c r="C97" s="79">
        <f>C27</f>
        <v>100</v>
      </c>
      <c r="D97" s="137" t="s">
        <v>44</v>
      </c>
      <c r="E97" s="142">
        <f ca="1">C97*'Costs - Nix Pocketbook'!G23</f>
        <v>30000</v>
      </c>
      <c r="F97" s="173" t="s">
        <v>12</v>
      </c>
      <c r="W97" s="97"/>
      <c r="Z97" s="97"/>
    </row>
    <row r="98" spans="2:26" x14ac:dyDescent="0.2">
      <c r="B98" s="179" t="s">
        <v>136</v>
      </c>
      <c r="C98" s="79">
        <f>C27</f>
        <v>100</v>
      </c>
      <c r="D98" s="137" t="s">
        <v>44</v>
      </c>
      <c r="E98" s="142">
        <f ca="1">C98*'Costs - Nix Pocketbook'!G24</f>
        <v>7500</v>
      </c>
      <c r="F98" s="173" t="s">
        <v>12</v>
      </c>
      <c r="W98" s="97"/>
      <c r="Z98" s="97"/>
    </row>
    <row r="99" spans="2:26" x14ac:dyDescent="0.2">
      <c r="B99" s="179" t="s">
        <v>137</v>
      </c>
      <c r="C99" s="79">
        <f>IF(C22="Ploughed",C29,0)</f>
        <v>0</v>
      </c>
      <c r="D99" s="137" t="s">
        <v>44</v>
      </c>
      <c r="E99" s="142">
        <f ca="1">IF($C$21="Upland",C99*VLOOKUP(B99,'Costs - Nix Pocketbook'!B27:G31,6,),C99*VLOOKUP('Project Details and Calculation'!B99,'Costs - Nix Pocketbook'!B34:G38,6,))</f>
        <v>0</v>
      </c>
      <c r="F99" s="173" t="s">
        <v>12</v>
      </c>
      <c r="W99" s="97"/>
      <c r="Z99" s="97"/>
    </row>
    <row r="100" spans="2:26" x14ac:dyDescent="0.2">
      <c r="B100" s="179" t="s">
        <v>138</v>
      </c>
      <c r="C100" s="79">
        <f>IF(C22="Moulded",C29,0)</f>
        <v>110</v>
      </c>
      <c r="D100" s="137" t="s">
        <v>44</v>
      </c>
      <c r="E100" s="142">
        <f ca="1">IF($C$21="Upland",C100*VLOOKUP(B100,'Costs - Nix Pocketbook'!B28:G32,6,),C100*VLOOKUP('Project Details and Calculation'!B100,'Costs - Nix Pocketbook'!B35:G39,6,))</f>
        <v>31900</v>
      </c>
      <c r="F100" s="173" t="s">
        <v>12</v>
      </c>
      <c r="W100" s="97"/>
      <c r="Z100" s="97"/>
    </row>
    <row r="101" spans="2:26" x14ac:dyDescent="0.2">
      <c r="B101" s="179" t="s">
        <v>139</v>
      </c>
      <c r="C101" s="12">
        <v>0</v>
      </c>
      <c r="D101" s="137" t="s">
        <v>44</v>
      </c>
      <c r="E101" s="142">
        <f ca="1">IF($C$21="Upland",C101*VLOOKUP(B101,'Costs - Nix Pocketbook'!B29:G33,6,),C101*VLOOKUP('Project Details and Calculation'!B101,'Costs - Nix Pocketbook'!B36:G40,6,))</f>
        <v>0</v>
      </c>
      <c r="F101" s="173" t="s">
        <v>12</v>
      </c>
      <c r="W101" s="97"/>
      <c r="Z101" s="97"/>
    </row>
    <row r="102" spans="2:26" x14ac:dyDescent="0.2">
      <c r="B102" s="179" t="s">
        <v>140</v>
      </c>
      <c r="C102" s="12">
        <v>0</v>
      </c>
      <c r="D102" s="137" t="s">
        <v>44</v>
      </c>
      <c r="E102" s="142">
        <f ca="1">IF($C$21="Upland",C102*VLOOKUP(B102,'Costs - Nix Pocketbook'!B30:G34,6,),C102*VLOOKUP('Project Details and Calculation'!B102,'Costs - Nix Pocketbook'!B37:G41,6,))</f>
        <v>0</v>
      </c>
      <c r="F102" s="173" t="s">
        <v>12</v>
      </c>
      <c r="W102" s="97"/>
      <c r="Z102" s="97"/>
    </row>
    <row r="103" spans="2:26" x14ac:dyDescent="0.2">
      <c r="B103" s="179" t="s">
        <v>141</v>
      </c>
      <c r="C103" s="79">
        <f>C29</f>
        <v>110</v>
      </c>
      <c r="D103" s="137" t="s">
        <v>44</v>
      </c>
      <c r="E103" s="142">
        <f ca="1">IF($C$21="Upland",C103*VLOOKUP(B103,'Costs - Nix Pocketbook'!B31:G35,6,),C103*VLOOKUP('Project Details and Calculation'!B103,'Costs - Nix Pocketbook'!B38:G42,6,))</f>
        <v>0</v>
      </c>
      <c r="F103" s="173" t="s">
        <v>12</v>
      </c>
      <c r="W103" s="97"/>
      <c r="Z103" s="97"/>
    </row>
    <row r="104" spans="2:26" x14ac:dyDescent="0.2">
      <c r="B104" s="179" t="s">
        <v>142</v>
      </c>
      <c r="C104" s="12">
        <v>0</v>
      </c>
      <c r="D104" s="137" t="s">
        <v>143</v>
      </c>
      <c r="E104" s="142">
        <f ca="1">C104*VLOOKUP(D104,'Costs - Nix Pocketbook'!B41:G42,6,)</f>
        <v>0</v>
      </c>
      <c r="F104" s="173" t="s">
        <v>12</v>
      </c>
      <c r="W104" s="97"/>
      <c r="Z104" s="97"/>
    </row>
    <row r="105" spans="2:26" ht="17" thickBot="1" x14ac:dyDescent="0.25">
      <c r="B105" s="180" t="s">
        <v>106</v>
      </c>
      <c r="C105" s="181"/>
      <c r="D105" s="176"/>
      <c r="E105" s="168">
        <f ca="1">-1*SUM(E81:E104)</f>
        <v>-626639.97729851713</v>
      </c>
      <c r="F105" s="177" t="s">
        <v>12</v>
      </c>
      <c r="G105" s="97"/>
      <c r="W105" s="97"/>
      <c r="Z105" s="97"/>
    </row>
    <row r="106" spans="2:26" x14ac:dyDescent="0.2">
      <c r="W106" s="97"/>
      <c r="Z106" s="97"/>
    </row>
    <row r="107" spans="2:26" ht="27" thickBot="1" x14ac:dyDescent="0.35">
      <c r="B107" s="91" t="s">
        <v>144</v>
      </c>
      <c r="W107" s="97"/>
      <c r="Z107" s="97"/>
    </row>
    <row r="108" spans="2:26" ht="17" thickBot="1" x14ac:dyDescent="0.25">
      <c r="B108" s="147" t="s">
        <v>8</v>
      </c>
      <c r="C108" s="148" t="s">
        <v>68</v>
      </c>
      <c r="D108" s="149" t="s">
        <v>10</v>
      </c>
      <c r="E108" s="149" t="s">
        <v>9</v>
      </c>
      <c r="F108" s="150" t="s">
        <v>10</v>
      </c>
      <c r="W108" s="97"/>
      <c r="Z108" s="97"/>
    </row>
    <row r="109" spans="2:26" x14ac:dyDescent="0.2">
      <c r="B109" s="170" t="s">
        <v>145</v>
      </c>
      <c r="C109" s="12">
        <v>100</v>
      </c>
      <c r="D109" s="152" t="s">
        <v>18</v>
      </c>
      <c r="E109" s="142">
        <f>C109*C29*C24</f>
        <v>1100000</v>
      </c>
      <c r="F109" s="136" t="s">
        <v>12</v>
      </c>
      <c r="G109" s="92" t="s">
        <v>146</v>
      </c>
      <c r="W109" s="97"/>
      <c r="Z109" s="97"/>
    </row>
    <row r="110" spans="2:26" x14ac:dyDescent="0.2">
      <c r="B110" s="160" t="s">
        <v>147</v>
      </c>
      <c r="C110" s="12">
        <v>335</v>
      </c>
      <c r="D110" s="152" t="s">
        <v>14</v>
      </c>
      <c r="E110" s="142">
        <f>C110*C29</f>
        <v>36850</v>
      </c>
      <c r="F110" s="153" t="s">
        <v>12</v>
      </c>
      <c r="G110" s="92" t="s">
        <v>148</v>
      </c>
      <c r="W110" s="97"/>
      <c r="Z110" s="97"/>
    </row>
    <row r="111" spans="2:26" x14ac:dyDescent="0.2">
      <c r="B111" s="160" t="s">
        <v>149</v>
      </c>
      <c r="C111" s="12">
        <v>310</v>
      </c>
      <c r="D111" s="152" t="s">
        <v>14</v>
      </c>
      <c r="E111" s="142">
        <f>C111*C29</f>
        <v>34100</v>
      </c>
      <c r="F111" s="153" t="s">
        <v>12</v>
      </c>
      <c r="G111" s="92" t="s">
        <v>148</v>
      </c>
      <c r="W111" s="97"/>
      <c r="Z111" s="97"/>
    </row>
    <row r="112" spans="2:26" ht="17" thickBot="1" x14ac:dyDescent="0.25">
      <c r="B112" s="180" t="s">
        <v>106</v>
      </c>
      <c r="C112" s="181"/>
      <c r="D112" s="176"/>
      <c r="E112" s="223">
        <f>-1*SUM(E109:E111)</f>
        <v>-1170950</v>
      </c>
      <c r="F112" s="177" t="s">
        <v>12</v>
      </c>
      <c r="W112" s="97"/>
      <c r="Z112" s="97"/>
    </row>
    <row r="113" spans="2:26" x14ac:dyDescent="0.2">
      <c r="W113" s="97"/>
      <c r="Z113" s="97"/>
    </row>
    <row r="114" spans="2:26" ht="27" thickBot="1" x14ac:dyDescent="0.35">
      <c r="B114" s="91" t="s">
        <v>150</v>
      </c>
      <c r="W114" s="97"/>
      <c r="Z114" s="97"/>
    </row>
    <row r="115" spans="2:26" ht="17" thickBot="1" x14ac:dyDescent="0.25">
      <c r="B115" s="147" t="s">
        <v>8</v>
      </c>
      <c r="C115" s="148" t="s">
        <v>68</v>
      </c>
      <c r="D115" s="149" t="s">
        <v>10</v>
      </c>
      <c r="E115" s="149" t="s">
        <v>9</v>
      </c>
      <c r="F115" s="150" t="s">
        <v>10</v>
      </c>
      <c r="W115" s="97"/>
      <c r="Z115" s="97"/>
    </row>
    <row r="116" spans="2:26" x14ac:dyDescent="0.2">
      <c r="B116" s="170" t="s">
        <v>151</v>
      </c>
      <c r="C116" s="12">
        <v>7000</v>
      </c>
      <c r="D116" s="152" t="s">
        <v>12</v>
      </c>
      <c r="E116" s="142">
        <f>C116</f>
        <v>7000</v>
      </c>
      <c r="F116" s="136" t="s">
        <v>12</v>
      </c>
      <c r="W116" s="97"/>
      <c r="Z116" s="97"/>
    </row>
    <row r="117" spans="2:26" x14ac:dyDescent="0.2">
      <c r="B117" s="160"/>
      <c r="C117" s="12"/>
      <c r="D117" s="152"/>
      <c r="E117" s="171"/>
      <c r="F117" s="153"/>
      <c r="W117" s="97"/>
      <c r="Z117" s="97"/>
    </row>
    <row r="118" spans="2:26" x14ac:dyDescent="0.2">
      <c r="B118" s="160"/>
      <c r="C118" s="12"/>
      <c r="D118" s="152"/>
      <c r="E118" s="171"/>
      <c r="F118" s="153"/>
      <c r="W118" s="97"/>
      <c r="Z118" s="97"/>
    </row>
    <row r="119" spans="2:26" ht="17" thickBot="1" x14ac:dyDescent="0.25">
      <c r="B119" s="180" t="s">
        <v>106</v>
      </c>
      <c r="C119" s="181"/>
      <c r="D119" s="176"/>
      <c r="E119" s="168">
        <f>-1*SUM(E116:E118)</f>
        <v>-7000</v>
      </c>
      <c r="F119" s="177" t="s">
        <v>14</v>
      </c>
      <c r="W119" s="97"/>
      <c r="Z119" s="97"/>
    </row>
    <row r="120" spans="2:26" x14ac:dyDescent="0.2">
      <c r="W120" s="97"/>
      <c r="Z120" s="97"/>
    </row>
    <row r="121" spans="2:26" x14ac:dyDescent="0.2">
      <c r="W121" s="97"/>
      <c r="Z121" s="97"/>
    </row>
    <row r="122" spans="2:26" x14ac:dyDescent="0.2">
      <c r="W122" s="97"/>
      <c r="Z122" s="97"/>
    </row>
    <row r="123" spans="2:26" x14ac:dyDescent="0.2">
      <c r="W123" s="97"/>
      <c r="Z123" s="97"/>
    </row>
    <row r="124" spans="2:26" x14ac:dyDescent="0.2">
      <c r="W124" s="97"/>
      <c r="Z124" s="97"/>
    </row>
    <row r="125" spans="2:26" x14ac:dyDescent="0.2">
      <c r="W125" s="97"/>
      <c r="Z125" s="97"/>
    </row>
    <row r="126" spans="2:26" x14ac:dyDescent="0.2">
      <c r="W126" s="97"/>
      <c r="Z126" s="97"/>
    </row>
    <row r="127" spans="2:26" x14ac:dyDescent="0.2">
      <c r="W127" s="97"/>
      <c r="Z127" s="97"/>
    </row>
    <row r="128" spans="2:26" x14ac:dyDescent="0.2">
      <c r="W128" s="97"/>
      <c r="Z128" s="97"/>
    </row>
    <row r="129" spans="2:26" x14ac:dyDescent="0.2">
      <c r="W129" s="97"/>
      <c r="Z129" s="97"/>
    </row>
    <row r="130" spans="2:26" x14ac:dyDescent="0.2">
      <c r="W130" s="97"/>
      <c r="Z130" s="97"/>
    </row>
    <row r="131" spans="2:26" x14ac:dyDescent="0.2">
      <c r="D131" s="222">
        <f ca="1">(((C138*C29*C24)+(-E105)+(-E119)+(-E112))-E70)/((D137*C24*C29)*0.8)</f>
        <v>123.90154553070775</v>
      </c>
      <c r="W131" s="97"/>
      <c r="Z131" s="97"/>
    </row>
    <row r="132" spans="2:26" x14ac:dyDescent="0.2">
      <c r="W132" s="97"/>
      <c r="Z132" s="97"/>
    </row>
    <row r="133" spans="2:26" x14ac:dyDescent="0.2">
      <c r="W133" s="97"/>
      <c r="Z133" s="97"/>
    </row>
    <row r="134" spans="2:26" x14ac:dyDescent="0.2">
      <c r="W134" s="97"/>
      <c r="Z134" s="97"/>
    </row>
    <row r="135" spans="2:26" ht="17" thickBot="1" x14ac:dyDescent="0.25">
      <c r="W135" s="97"/>
      <c r="Z135" s="97"/>
    </row>
    <row r="136" spans="2:26" x14ac:dyDescent="0.2">
      <c r="B136" s="211"/>
      <c r="C136" s="182"/>
      <c r="D136" s="233" t="s">
        <v>639</v>
      </c>
      <c r="E136" s="234"/>
      <c r="F136" s="234"/>
      <c r="G136" s="234"/>
      <c r="H136" s="234"/>
      <c r="I136" s="235"/>
      <c r="W136" s="97"/>
      <c r="Z136" s="97"/>
    </row>
    <row r="137" spans="2:26" x14ac:dyDescent="0.2">
      <c r="B137" s="190" t="s">
        <v>608</v>
      </c>
      <c r="C137" s="185" t="s">
        <v>609</v>
      </c>
      <c r="D137" s="190">
        <v>1</v>
      </c>
      <c r="E137" s="192">
        <v>2.5</v>
      </c>
      <c r="F137" s="210">
        <v>5.25</v>
      </c>
      <c r="G137" s="192">
        <v>7</v>
      </c>
      <c r="H137" s="192">
        <v>10</v>
      </c>
      <c r="I137" s="186">
        <v>13</v>
      </c>
      <c r="K137" s="92">
        <v>40</v>
      </c>
      <c r="W137" s="97"/>
      <c r="Z137" s="97"/>
    </row>
    <row r="138" spans="2:26" x14ac:dyDescent="0.2">
      <c r="B138" s="188" t="s">
        <v>632</v>
      </c>
      <c r="C138" s="218">
        <v>12</v>
      </c>
      <c r="D138" s="220">
        <f ca="1">((($C138*$C$29)*$C$24)+$H$8-$E$70)/((D$137*$C$29*$C$24)*0.8)</f>
        <v>123.90154553070775</v>
      </c>
      <c r="E138" s="212">
        <f t="shared" ref="D138:E153" ca="1" si="0">((($C138*$C$29)*$C$24)+$H$8-$E$70)/((E$137*$C$29*$C$24)*0.8)</f>
        <v>49.560618212283103</v>
      </c>
      <c r="F138" s="212">
        <f t="shared" ref="F138:I157" ca="1" si="1">((($C138*$C$29)*$C$24)+$H$8-$E$70)/((F$137*$C$29*$C$24)*0.8)</f>
        <v>23.600294386801476</v>
      </c>
      <c r="G138" s="213">
        <f t="shared" ca="1" si="1"/>
        <v>17.700220790101106</v>
      </c>
      <c r="H138" s="213">
        <f t="shared" ca="1" si="1"/>
        <v>12.390154553070776</v>
      </c>
      <c r="I138" s="214">
        <f t="shared" ca="1" si="1"/>
        <v>9.5308881177467502</v>
      </c>
      <c r="W138" s="97"/>
      <c r="Z138" s="97"/>
    </row>
    <row r="139" spans="2:26" x14ac:dyDescent="0.2">
      <c r="B139" s="188" t="s">
        <v>634</v>
      </c>
      <c r="C139" s="218">
        <v>33</v>
      </c>
      <c r="D139" s="220">
        <f t="shared" ca="1" si="0"/>
        <v>150.15154553070775</v>
      </c>
      <c r="E139" s="212">
        <f t="shared" ca="1" si="0"/>
        <v>60.060618212283103</v>
      </c>
      <c r="F139" s="212">
        <f t="shared" ca="1" si="1"/>
        <v>28.600294386801476</v>
      </c>
      <c r="G139" s="213">
        <f t="shared" ca="1" si="1"/>
        <v>21.450220790101106</v>
      </c>
      <c r="H139" s="213">
        <f t="shared" ca="1" si="1"/>
        <v>15.015154553070776</v>
      </c>
      <c r="I139" s="214">
        <f t="shared" ca="1" si="1"/>
        <v>11.55011888697752</v>
      </c>
      <c r="W139" s="97"/>
      <c r="Z139" s="97"/>
    </row>
    <row r="140" spans="2:26" x14ac:dyDescent="0.2">
      <c r="B140" s="188" t="s">
        <v>636</v>
      </c>
      <c r="C140" s="218">
        <v>134</v>
      </c>
      <c r="D140" s="220">
        <f t="shared" ca="1" si="0"/>
        <v>276.40154553070778</v>
      </c>
      <c r="E140" s="212">
        <f t="shared" ca="1" si="0"/>
        <v>110.5606182122831</v>
      </c>
      <c r="F140" s="212">
        <f t="shared" ca="1" si="1"/>
        <v>52.647913434420524</v>
      </c>
      <c r="G140" s="213">
        <f t="shared" ca="1" si="1"/>
        <v>39.485935075815391</v>
      </c>
      <c r="H140" s="213">
        <f t="shared" ca="1" si="1"/>
        <v>27.640154553070776</v>
      </c>
      <c r="I140" s="214">
        <f t="shared" ca="1" si="1"/>
        <v>21.261657348515982</v>
      </c>
      <c r="W140" s="97"/>
      <c r="Z140" s="97"/>
    </row>
    <row r="141" spans="2:26" x14ac:dyDescent="0.2">
      <c r="B141" s="188" t="s">
        <v>637</v>
      </c>
      <c r="C141" s="218">
        <v>134</v>
      </c>
      <c r="D141" s="220">
        <f t="shared" ca="1" si="0"/>
        <v>276.40154553070778</v>
      </c>
      <c r="E141" s="212">
        <f t="shared" ca="1" si="0"/>
        <v>110.5606182122831</v>
      </c>
      <c r="F141" s="212">
        <f t="shared" ca="1" si="1"/>
        <v>52.647913434420524</v>
      </c>
      <c r="G141" s="213">
        <f t="shared" ca="1" si="1"/>
        <v>39.485935075815391</v>
      </c>
      <c r="H141" s="213">
        <f t="shared" ca="1" si="1"/>
        <v>27.640154553070776</v>
      </c>
      <c r="I141" s="214">
        <f t="shared" ca="1" si="1"/>
        <v>21.261657348515982</v>
      </c>
      <c r="W141" s="97"/>
      <c r="Z141" s="97"/>
    </row>
    <row r="142" spans="2:26" x14ac:dyDescent="0.2">
      <c r="B142" s="188" t="s">
        <v>600</v>
      </c>
      <c r="C142" s="218">
        <v>176</v>
      </c>
      <c r="D142" s="220">
        <f t="shared" ca="1" si="0"/>
        <v>328.90154553070778</v>
      </c>
      <c r="E142" s="212">
        <f t="shared" ca="1" si="0"/>
        <v>131.56061821228309</v>
      </c>
      <c r="F142" s="212">
        <f t="shared" ca="1" si="1"/>
        <v>62.647913434420524</v>
      </c>
      <c r="G142" s="213">
        <f t="shared" ca="1" si="1"/>
        <v>46.985935075815391</v>
      </c>
      <c r="H142" s="213">
        <f t="shared" ca="1" si="1"/>
        <v>32.890154553070772</v>
      </c>
      <c r="I142" s="214">
        <f t="shared" ca="1" si="1"/>
        <v>25.300118886977518</v>
      </c>
      <c r="W142" s="97"/>
      <c r="Z142" s="97"/>
    </row>
    <row r="143" spans="2:26" x14ac:dyDescent="0.2">
      <c r="B143" s="188" t="s">
        <v>601</v>
      </c>
      <c r="C143" s="218">
        <v>189</v>
      </c>
      <c r="D143" s="220">
        <f t="shared" ca="1" si="0"/>
        <v>345.15154553070778</v>
      </c>
      <c r="E143" s="212">
        <f t="shared" ca="1" si="0"/>
        <v>138.06061821228309</v>
      </c>
      <c r="F143" s="212">
        <f t="shared" ca="1" si="1"/>
        <v>65.743151529658618</v>
      </c>
      <c r="G143" s="213">
        <f t="shared" ca="1" si="1"/>
        <v>49.307363647243967</v>
      </c>
      <c r="H143" s="213">
        <f t="shared" ca="1" si="1"/>
        <v>34.515154553070772</v>
      </c>
      <c r="I143" s="214">
        <f t="shared" ca="1" si="1"/>
        <v>26.550118886977518</v>
      </c>
      <c r="W143" s="97"/>
      <c r="Z143" s="97"/>
    </row>
    <row r="144" spans="2:26" x14ac:dyDescent="0.2">
      <c r="B144" s="188" t="s">
        <v>635</v>
      </c>
      <c r="C144" s="218">
        <v>194</v>
      </c>
      <c r="D144" s="220">
        <f t="shared" ca="1" si="0"/>
        <v>351.40154553070778</v>
      </c>
      <c r="E144" s="212">
        <f t="shared" ca="1" si="0"/>
        <v>140.56061821228309</v>
      </c>
      <c r="F144" s="212">
        <f t="shared" ca="1" si="1"/>
        <v>66.933627720134808</v>
      </c>
      <c r="G144" s="213">
        <f t="shared" ca="1" si="1"/>
        <v>50.200220790101106</v>
      </c>
      <c r="H144" s="213">
        <f t="shared" ca="1" si="1"/>
        <v>35.140154553070772</v>
      </c>
      <c r="I144" s="214">
        <f t="shared" ca="1" si="1"/>
        <v>27.030888117746752</v>
      </c>
      <c r="W144" s="97"/>
      <c r="Z144" s="97"/>
    </row>
    <row r="145" spans="2:26" x14ac:dyDescent="0.2">
      <c r="B145" s="188" t="s">
        <v>611</v>
      </c>
      <c r="C145" s="218">
        <v>218</v>
      </c>
      <c r="D145" s="220">
        <f t="shared" ca="1" si="0"/>
        <v>381.40154553070772</v>
      </c>
      <c r="E145" s="212">
        <f t="shared" ca="1" si="0"/>
        <v>152.56061821228309</v>
      </c>
      <c r="F145" s="212">
        <f t="shared" ca="1" si="1"/>
        <v>72.647913434420516</v>
      </c>
      <c r="G145" s="213">
        <f t="shared" ca="1" si="1"/>
        <v>54.485935075815384</v>
      </c>
      <c r="H145" s="213">
        <f t="shared" ca="1" si="1"/>
        <v>38.140154553070772</v>
      </c>
      <c r="I145" s="214">
        <f t="shared" ca="1" si="1"/>
        <v>29.338580425439055</v>
      </c>
      <c r="W145" s="97"/>
      <c r="Z145" s="97"/>
    </row>
    <row r="146" spans="2:26" x14ac:dyDescent="0.2">
      <c r="B146" s="188" t="s">
        <v>615</v>
      </c>
      <c r="C146" s="218">
        <v>228</v>
      </c>
      <c r="D146" s="220">
        <f t="shared" ca="1" si="0"/>
        <v>393.90154553070772</v>
      </c>
      <c r="E146" s="212">
        <f t="shared" ca="1" si="0"/>
        <v>157.56061821228309</v>
      </c>
      <c r="F146" s="212">
        <f t="shared" ca="1" si="1"/>
        <v>75.028865815372896</v>
      </c>
      <c r="G146" s="213">
        <f t="shared" ca="1" si="1"/>
        <v>56.271649361529668</v>
      </c>
      <c r="H146" s="213">
        <f t="shared" ca="1" si="1"/>
        <v>39.390154553070772</v>
      </c>
      <c r="I146" s="214">
        <f t="shared" ca="1" si="1"/>
        <v>30.300118886977515</v>
      </c>
      <c r="W146" s="97"/>
      <c r="Z146" s="97"/>
    </row>
    <row r="147" spans="2:26" x14ac:dyDescent="0.2">
      <c r="B147" s="188" t="s">
        <v>614</v>
      </c>
      <c r="C147" s="218">
        <v>235</v>
      </c>
      <c r="D147" s="220">
        <f t="shared" ca="1" si="0"/>
        <v>402.65154553070772</v>
      </c>
      <c r="E147" s="212">
        <f t="shared" ca="1" si="0"/>
        <v>161.06061821228309</v>
      </c>
      <c r="F147" s="212">
        <f t="shared" ca="1" si="1"/>
        <v>76.695532482039567</v>
      </c>
      <c r="G147" s="213">
        <f t="shared" ca="1" si="1"/>
        <v>57.521649361529668</v>
      </c>
      <c r="H147" s="213">
        <f t="shared" ca="1" si="1"/>
        <v>40.265154553070772</v>
      </c>
      <c r="I147" s="214">
        <f t="shared" ca="1" si="1"/>
        <v>30.973195810054438</v>
      </c>
      <c r="W147" s="97"/>
      <c r="Z147" s="97"/>
    </row>
    <row r="148" spans="2:26" x14ac:dyDescent="0.2">
      <c r="B148" s="188" t="s">
        <v>602</v>
      </c>
      <c r="C148" s="218">
        <v>243</v>
      </c>
      <c r="D148" s="220">
        <f t="shared" ca="1" si="0"/>
        <v>412.65154553070772</v>
      </c>
      <c r="E148" s="212">
        <f t="shared" ca="1" si="0"/>
        <v>165.06061821228309</v>
      </c>
      <c r="F148" s="212">
        <f t="shared" ca="1" si="1"/>
        <v>78.600294386801465</v>
      </c>
      <c r="G148" s="213">
        <f t="shared" ca="1" si="1"/>
        <v>58.950220790101099</v>
      </c>
      <c r="H148" s="213">
        <f t="shared" ca="1" si="1"/>
        <v>41.265154553070772</v>
      </c>
      <c r="I148" s="214">
        <f t="shared" ca="1" si="1"/>
        <v>31.742426579285208</v>
      </c>
      <c r="W148" s="97"/>
      <c r="Z148" s="97"/>
    </row>
    <row r="149" spans="2:26" x14ac:dyDescent="0.2">
      <c r="B149" s="188" t="s">
        <v>633</v>
      </c>
      <c r="C149" s="218">
        <v>249</v>
      </c>
      <c r="D149" s="220">
        <f t="shared" ca="1" si="0"/>
        <v>420.15154553070772</v>
      </c>
      <c r="E149" s="212">
        <f t="shared" ca="1" si="0"/>
        <v>168.06061821228309</v>
      </c>
      <c r="F149" s="212">
        <f t="shared" ca="1" si="1"/>
        <v>80.028865815372896</v>
      </c>
      <c r="G149" s="213">
        <f t="shared" ca="1" si="1"/>
        <v>60.021649361529668</v>
      </c>
      <c r="H149" s="213">
        <f t="shared" ca="1" si="1"/>
        <v>42.015154553070772</v>
      </c>
      <c r="I149" s="214">
        <f t="shared" ca="1" si="1"/>
        <v>32.319349656208281</v>
      </c>
      <c r="W149" s="97"/>
      <c r="Z149" s="97"/>
    </row>
    <row r="150" spans="2:26" x14ac:dyDescent="0.2">
      <c r="B150" s="188" t="s">
        <v>628</v>
      </c>
      <c r="C150" s="218">
        <v>251</v>
      </c>
      <c r="D150" s="220">
        <f t="shared" ca="1" si="0"/>
        <v>422.65154553070772</v>
      </c>
      <c r="E150" s="212">
        <f t="shared" ca="1" si="0"/>
        <v>169.06061821228309</v>
      </c>
      <c r="F150" s="212">
        <f t="shared" ca="1" si="1"/>
        <v>80.505056291563378</v>
      </c>
      <c r="G150" s="213">
        <f t="shared" ca="1" si="1"/>
        <v>60.37879221867253</v>
      </c>
      <c r="H150" s="213">
        <f t="shared" ca="1" si="1"/>
        <v>42.265154553070772</v>
      </c>
      <c r="I150" s="214">
        <f t="shared" ca="1" si="1"/>
        <v>32.511657348515975</v>
      </c>
      <c r="W150" s="97"/>
      <c r="Z150" s="97"/>
    </row>
    <row r="151" spans="2:26" x14ac:dyDescent="0.2">
      <c r="B151" s="188" t="s">
        <v>610</v>
      </c>
      <c r="C151" s="218">
        <v>253</v>
      </c>
      <c r="D151" s="220">
        <f t="shared" ca="1" si="0"/>
        <v>425.15154553070772</v>
      </c>
      <c r="E151" s="212">
        <f t="shared" ca="1" si="0"/>
        <v>170.06061821228309</v>
      </c>
      <c r="F151" s="212">
        <f t="shared" ca="1" si="1"/>
        <v>80.981246767753845</v>
      </c>
      <c r="G151" s="213">
        <f t="shared" ca="1" si="1"/>
        <v>60.735935075815384</v>
      </c>
      <c r="H151" s="213">
        <f t="shared" ca="1" si="1"/>
        <v>42.515154553070772</v>
      </c>
      <c r="I151" s="214">
        <f t="shared" ca="1" si="1"/>
        <v>32.703965040823668</v>
      </c>
      <c r="W151" s="97"/>
      <c r="Z151" s="97"/>
    </row>
    <row r="152" spans="2:26" x14ac:dyDescent="0.2">
      <c r="B152" s="188" t="s">
        <v>621</v>
      </c>
      <c r="C152" s="218">
        <v>253</v>
      </c>
      <c r="D152" s="220">
        <f t="shared" ca="1" si="0"/>
        <v>425.15154553070772</v>
      </c>
      <c r="E152" s="212">
        <f t="shared" ca="1" si="0"/>
        <v>170.06061821228309</v>
      </c>
      <c r="F152" s="212">
        <f t="shared" ca="1" si="1"/>
        <v>80.981246767753845</v>
      </c>
      <c r="G152" s="213">
        <f t="shared" ca="1" si="1"/>
        <v>60.735935075815384</v>
      </c>
      <c r="H152" s="213">
        <f t="shared" ca="1" si="1"/>
        <v>42.515154553070772</v>
      </c>
      <c r="I152" s="214">
        <f t="shared" ca="1" si="1"/>
        <v>32.703965040823668</v>
      </c>
      <c r="W152" s="97"/>
      <c r="Z152" s="97"/>
    </row>
    <row r="153" spans="2:26" x14ac:dyDescent="0.2">
      <c r="B153" s="188" t="s">
        <v>629</v>
      </c>
      <c r="C153" s="218">
        <v>260</v>
      </c>
      <c r="D153" s="220">
        <f t="shared" ca="1" si="0"/>
        <v>433.90154553070772</v>
      </c>
      <c r="E153" s="212">
        <f t="shared" ca="1" si="0"/>
        <v>173.56061821228309</v>
      </c>
      <c r="F153" s="212">
        <f t="shared" ca="1" si="1"/>
        <v>82.647913434420516</v>
      </c>
      <c r="G153" s="213">
        <f t="shared" ca="1" si="1"/>
        <v>61.985935075815384</v>
      </c>
      <c r="H153" s="213">
        <f t="shared" ca="1" si="1"/>
        <v>43.390154553070772</v>
      </c>
      <c r="I153" s="214">
        <f t="shared" ca="1" si="1"/>
        <v>33.377041963900595</v>
      </c>
      <c r="W153" s="97"/>
      <c r="Z153" s="97"/>
    </row>
    <row r="154" spans="2:26" x14ac:dyDescent="0.2">
      <c r="B154" s="188" t="s">
        <v>625</v>
      </c>
      <c r="C154" s="218">
        <v>270</v>
      </c>
      <c r="D154" s="220">
        <f t="shared" ref="D154:E174" ca="1" si="2">((($C154*$C$29)*$C$24)+$H$8-$E$70)/((D$137*$C$29*$C$24)*0.8)</f>
        <v>446.40154553070772</v>
      </c>
      <c r="E154" s="212">
        <f t="shared" ca="1" si="2"/>
        <v>178.56061821228309</v>
      </c>
      <c r="F154" s="212">
        <f t="shared" ca="1" si="1"/>
        <v>85.028865815372896</v>
      </c>
      <c r="G154" s="213">
        <f t="shared" ca="1" si="1"/>
        <v>63.771649361529668</v>
      </c>
      <c r="H154" s="213">
        <f t="shared" ca="1" si="1"/>
        <v>44.640154553070772</v>
      </c>
      <c r="I154" s="214">
        <f t="shared" ca="1" si="1"/>
        <v>34.338580425439055</v>
      </c>
      <c r="W154" s="97"/>
      <c r="Z154" s="97"/>
    </row>
    <row r="155" spans="2:26" x14ac:dyDescent="0.2">
      <c r="B155" s="188" t="s">
        <v>618</v>
      </c>
      <c r="C155" s="218">
        <v>274</v>
      </c>
      <c r="D155" s="220">
        <f t="shared" ca="1" si="2"/>
        <v>451.40154553070772</v>
      </c>
      <c r="E155" s="212">
        <f t="shared" ca="1" si="2"/>
        <v>180.56061821228309</v>
      </c>
      <c r="F155" s="212">
        <f t="shared" ca="1" si="1"/>
        <v>85.981246767753845</v>
      </c>
      <c r="G155" s="213">
        <f t="shared" ca="1" si="1"/>
        <v>64.485935075815391</v>
      </c>
      <c r="H155" s="213">
        <f t="shared" ca="1" si="1"/>
        <v>45.140154553070772</v>
      </c>
      <c r="I155" s="214">
        <f t="shared" ca="1" si="1"/>
        <v>34.723195810054442</v>
      </c>
      <c r="W155" s="97"/>
      <c r="Z155" s="97"/>
    </row>
    <row r="156" spans="2:26" x14ac:dyDescent="0.2">
      <c r="B156" s="188" t="s">
        <v>631</v>
      </c>
      <c r="C156" s="218">
        <v>281</v>
      </c>
      <c r="D156" s="220">
        <f t="shared" ca="1" si="2"/>
        <v>460.15154553070772</v>
      </c>
      <c r="E156" s="212">
        <f t="shared" ca="1" si="2"/>
        <v>184.06061821228309</v>
      </c>
      <c r="F156" s="212">
        <f t="shared" ca="1" si="1"/>
        <v>87.647913434420516</v>
      </c>
      <c r="G156" s="213">
        <f t="shared" ca="1" si="1"/>
        <v>65.735935075815391</v>
      </c>
      <c r="H156" s="213">
        <f t="shared" ca="1" si="1"/>
        <v>46.015154553070772</v>
      </c>
      <c r="I156" s="214">
        <f t="shared" ca="1" si="1"/>
        <v>35.396272733131362</v>
      </c>
      <c r="W156" s="97"/>
      <c r="Z156" s="97"/>
    </row>
    <row r="157" spans="2:26" x14ac:dyDescent="0.2">
      <c r="B157" s="188" t="s">
        <v>603</v>
      </c>
      <c r="C157" s="218">
        <v>283</v>
      </c>
      <c r="D157" s="220">
        <f t="shared" ca="1" si="2"/>
        <v>462.65154553070772</v>
      </c>
      <c r="E157" s="212">
        <f t="shared" ca="1" si="2"/>
        <v>185.06061821228309</v>
      </c>
      <c r="F157" s="212">
        <f t="shared" ca="1" si="1"/>
        <v>88.124103910610998</v>
      </c>
      <c r="G157" s="213">
        <f t="shared" ca="1" si="1"/>
        <v>66.093077932958238</v>
      </c>
      <c r="H157" s="213">
        <f t="shared" ca="1" si="1"/>
        <v>46.265154553070772</v>
      </c>
      <c r="I157" s="214">
        <f t="shared" ca="1" si="1"/>
        <v>35.588580425439055</v>
      </c>
      <c r="W157" s="97"/>
      <c r="Z157" s="97"/>
    </row>
    <row r="158" spans="2:26" x14ac:dyDescent="0.2">
      <c r="B158" s="188" t="s">
        <v>623</v>
      </c>
      <c r="C158" s="218">
        <v>288</v>
      </c>
      <c r="D158" s="220">
        <f t="shared" ca="1" si="2"/>
        <v>468.90154553070772</v>
      </c>
      <c r="E158" s="212">
        <f t="shared" ca="1" si="2"/>
        <v>187.56061821228309</v>
      </c>
      <c r="F158" s="212">
        <f t="shared" ref="F158:I174" ca="1" si="3">((($C158*$C$29)*$C$24)+$H$8-$E$70)/((F$137*$C$29*$C$24)*0.8)</f>
        <v>89.314580101087188</v>
      </c>
      <c r="G158" s="213">
        <f t="shared" ca="1" si="3"/>
        <v>66.985935075815391</v>
      </c>
      <c r="H158" s="213">
        <f t="shared" ca="1" si="3"/>
        <v>46.890154553070772</v>
      </c>
      <c r="I158" s="214">
        <f t="shared" ca="1" si="3"/>
        <v>36.069349656208281</v>
      </c>
      <c r="W158" s="97"/>
      <c r="Z158" s="97"/>
    </row>
    <row r="159" spans="2:26" x14ac:dyDescent="0.2">
      <c r="B159" s="188" t="s">
        <v>604</v>
      </c>
      <c r="C159" s="218">
        <v>326</v>
      </c>
      <c r="D159" s="220">
        <f t="shared" ca="1" si="2"/>
        <v>516.40154553070772</v>
      </c>
      <c r="E159" s="212">
        <f t="shared" ca="1" si="2"/>
        <v>206.56061821228309</v>
      </c>
      <c r="F159" s="212">
        <f t="shared" ca="1" si="3"/>
        <v>98.362199148706225</v>
      </c>
      <c r="G159" s="213">
        <f t="shared" ca="1" si="3"/>
        <v>73.771649361529668</v>
      </c>
      <c r="H159" s="213">
        <f t="shared" ca="1" si="3"/>
        <v>51.640154553070772</v>
      </c>
      <c r="I159" s="214">
        <f t="shared" ca="1" si="3"/>
        <v>39.723195810054442</v>
      </c>
      <c r="W159" s="97"/>
      <c r="Z159" s="97"/>
    </row>
    <row r="160" spans="2:26" x14ac:dyDescent="0.2">
      <c r="B160" s="188" t="s">
        <v>638</v>
      </c>
      <c r="C160" s="218">
        <v>326</v>
      </c>
      <c r="D160" s="220">
        <f t="shared" ca="1" si="2"/>
        <v>516.40154553070772</v>
      </c>
      <c r="E160" s="212">
        <f t="shared" ca="1" si="2"/>
        <v>206.56061821228309</v>
      </c>
      <c r="F160" s="212">
        <f t="shared" ca="1" si="3"/>
        <v>98.362199148706225</v>
      </c>
      <c r="G160" s="213">
        <f t="shared" ca="1" si="3"/>
        <v>73.771649361529668</v>
      </c>
      <c r="H160" s="213">
        <f t="shared" ca="1" si="3"/>
        <v>51.640154553070772</v>
      </c>
      <c r="I160" s="214">
        <f t="shared" ca="1" si="3"/>
        <v>39.723195810054442</v>
      </c>
      <c r="W160" s="97"/>
      <c r="Z160" s="97"/>
    </row>
    <row r="161" spans="2:26" x14ac:dyDescent="0.2">
      <c r="B161" s="188" t="s">
        <v>617</v>
      </c>
      <c r="C161" s="218">
        <v>345</v>
      </c>
      <c r="D161" s="220">
        <f t="shared" ca="1" si="2"/>
        <v>540.15154553070772</v>
      </c>
      <c r="E161" s="212">
        <f t="shared" ca="1" si="2"/>
        <v>216.06061821228309</v>
      </c>
      <c r="F161" s="212">
        <f t="shared" ca="1" si="3"/>
        <v>102.88600867251576</v>
      </c>
      <c r="G161" s="213">
        <f t="shared" ca="1" si="3"/>
        <v>77.164506504386821</v>
      </c>
      <c r="H161" s="213">
        <f t="shared" ca="1" si="3"/>
        <v>54.015154553070772</v>
      </c>
      <c r="I161" s="214">
        <f t="shared" ca="1" si="3"/>
        <v>41.550118886977515</v>
      </c>
      <c r="W161" s="97"/>
      <c r="Z161" s="97"/>
    </row>
    <row r="162" spans="2:26" x14ac:dyDescent="0.2">
      <c r="B162" s="188" t="s">
        <v>627</v>
      </c>
      <c r="C162" s="218">
        <v>363</v>
      </c>
      <c r="D162" s="220">
        <f t="shared" ca="1" si="2"/>
        <v>562.65154553070772</v>
      </c>
      <c r="E162" s="212">
        <f t="shared" ca="1" si="2"/>
        <v>225.06061821228309</v>
      </c>
      <c r="F162" s="212">
        <f t="shared" ca="1" si="3"/>
        <v>107.17172295823003</v>
      </c>
      <c r="G162" s="213">
        <f t="shared" ca="1" si="3"/>
        <v>80.37879221867253</v>
      </c>
      <c r="H162" s="213">
        <f t="shared" ca="1" si="3"/>
        <v>56.265154553070772</v>
      </c>
      <c r="I162" s="214">
        <f t="shared" ca="1" si="3"/>
        <v>43.280888117746748</v>
      </c>
      <c r="W162" s="97"/>
      <c r="Z162" s="97"/>
    </row>
    <row r="163" spans="2:26" x14ac:dyDescent="0.2">
      <c r="B163" s="188" t="s">
        <v>612</v>
      </c>
      <c r="C163" s="218">
        <v>408</v>
      </c>
      <c r="D163" s="220">
        <f t="shared" ca="1" si="2"/>
        <v>618.90154553070772</v>
      </c>
      <c r="E163" s="212">
        <f t="shared" ca="1" si="2"/>
        <v>247.56061821228309</v>
      </c>
      <c r="F163" s="212">
        <f t="shared" ca="1" si="3"/>
        <v>117.88600867251576</v>
      </c>
      <c r="G163" s="213">
        <f t="shared" ca="1" si="3"/>
        <v>88.414506504386821</v>
      </c>
      <c r="H163" s="213">
        <f t="shared" ca="1" si="3"/>
        <v>61.890154553070772</v>
      </c>
      <c r="I163" s="214">
        <f t="shared" ca="1" si="3"/>
        <v>47.607811194669821</v>
      </c>
      <c r="W163" s="97"/>
      <c r="Z163" s="97"/>
    </row>
    <row r="164" spans="2:26" x14ac:dyDescent="0.2">
      <c r="B164" s="188" t="s">
        <v>626</v>
      </c>
      <c r="C164" s="218">
        <v>419</v>
      </c>
      <c r="D164" s="220">
        <f t="shared" ca="1" si="2"/>
        <v>632.65154553070772</v>
      </c>
      <c r="E164" s="212">
        <f t="shared" ca="1" si="2"/>
        <v>253.06061821228309</v>
      </c>
      <c r="F164" s="212">
        <f t="shared" ca="1" si="3"/>
        <v>120.50505629156338</v>
      </c>
      <c r="G164" s="213">
        <f t="shared" ca="1" si="3"/>
        <v>90.37879221867253</v>
      </c>
      <c r="H164" s="213">
        <f t="shared" ca="1" si="3"/>
        <v>63.265154553070772</v>
      </c>
      <c r="I164" s="214">
        <f t="shared" ca="1" si="3"/>
        <v>48.665503502362128</v>
      </c>
      <c r="W164" s="97"/>
      <c r="Z164" s="97"/>
    </row>
    <row r="165" spans="2:26" x14ac:dyDescent="0.2">
      <c r="B165" s="188" t="s">
        <v>616</v>
      </c>
      <c r="C165" s="218">
        <v>428</v>
      </c>
      <c r="D165" s="220">
        <f t="shared" ca="1" si="2"/>
        <v>643.90154553070772</v>
      </c>
      <c r="E165" s="212">
        <f t="shared" ca="1" si="2"/>
        <v>257.56061821228309</v>
      </c>
      <c r="F165" s="212">
        <f t="shared" ca="1" si="3"/>
        <v>122.64791343442052</v>
      </c>
      <c r="G165" s="213">
        <f t="shared" ca="1" si="3"/>
        <v>91.985935075815391</v>
      </c>
      <c r="H165" s="213">
        <f t="shared" ca="1" si="3"/>
        <v>64.390154553070772</v>
      </c>
      <c r="I165" s="214">
        <f t="shared" ca="1" si="3"/>
        <v>49.530888117746748</v>
      </c>
      <c r="W165" s="97"/>
      <c r="Z165" s="97"/>
    </row>
    <row r="166" spans="2:26" x14ac:dyDescent="0.2">
      <c r="B166" s="188" t="s">
        <v>624</v>
      </c>
      <c r="C166" s="218">
        <v>442</v>
      </c>
      <c r="D166" s="220">
        <f t="shared" ca="1" si="2"/>
        <v>661.40154553070772</v>
      </c>
      <c r="E166" s="212">
        <f t="shared" ca="1" si="2"/>
        <v>264.56061821228309</v>
      </c>
      <c r="F166" s="212">
        <f t="shared" ca="1" si="3"/>
        <v>125.98124676775385</v>
      </c>
      <c r="G166" s="213">
        <f t="shared" ca="1" si="3"/>
        <v>94.485935075815391</v>
      </c>
      <c r="H166" s="213">
        <f t="shared" ca="1" si="3"/>
        <v>66.140154553070772</v>
      </c>
      <c r="I166" s="214">
        <f t="shared" ca="1" si="3"/>
        <v>50.877041963900595</v>
      </c>
      <c r="W166" s="97"/>
      <c r="Z166" s="97"/>
    </row>
    <row r="167" spans="2:26" x14ac:dyDescent="0.2">
      <c r="B167" s="188" t="s">
        <v>605</v>
      </c>
      <c r="C167" s="218">
        <v>478</v>
      </c>
      <c r="D167" s="220">
        <f t="shared" ca="1" si="2"/>
        <v>706.40154553070772</v>
      </c>
      <c r="E167" s="212">
        <f t="shared" ca="1" si="2"/>
        <v>282.56061821228309</v>
      </c>
      <c r="F167" s="212">
        <f t="shared" ca="1" si="3"/>
        <v>134.55267533918243</v>
      </c>
      <c r="G167" s="213">
        <f t="shared" ca="1" si="3"/>
        <v>100.91450650438682</v>
      </c>
      <c r="H167" s="213">
        <f t="shared" ca="1" si="3"/>
        <v>70.640154553070772</v>
      </c>
      <c r="I167" s="214">
        <f t="shared" ca="1" si="3"/>
        <v>54.338580425439055</v>
      </c>
      <c r="W167" s="97"/>
      <c r="Z167" s="97"/>
    </row>
    <row r="168" spans="2:26" x14ac:dyDescent="0.2">
      <c r="B168" s="188" t="s">
        <v>622</v>
      </c>
      <c r="C168" s="218">
        <v>528</v>
      </c>
      <c r="D168" s="220">
        <f t="shared" ca="1" si="2"/>
        <v>768.90154553070772</v>
      </c>
      <c r="E168" s="212">
        <f t="shared" ca="1" si="2"/>
        <v>307.56061821228309</v>
      </c>
      <c r="F168" s="212">
        <f t="shared" ca="1" si="3"/>
        <v>146.45743724394433</v>
      </c>
      <c r="G168" s="213">
        <f t="shared" ca="1" si="3"/>
        <v>109.84307793295824</v>
      </c>
      <c r="H168" s="213">
        <f t="shared" ca="1" si="3"/>
        <v>76.890154553070772</v>
      </c>
      <c r="I168" s="214">
        <f t="shared" ca="1" si="3"/>
        <v>59.146272733131362</v>
      </c>
      <c r="W168" s="97"/>
      <c r="Z168" s="97"/>
    </row>
    <row r="169" spans="2:26" x14ac:dyDescent="0.2">
      <c r="B169" s="188" t="s">
        <v>613</v>
      </c>
      <c r="C169" s="218">
        <v>555</v>
      </c>
      <c r="D169" s="220">
        <f t="shared" ca="1" si="2"/>
        <v>802.65154553070772</v>
      </c>
      <c r="E169" s="212">
        <f t="shared" ca="1" si="2"/>
        <v>321.06061821228309</v>
      </c>
      <c r="F169" s="212">
        <f t="shared" ca="1" si="3"/>
        <v>152.88600867251574</v>
      </c>
      <c r="G169" s="213">
        <f t="shared" ca="1" si="3"/>
        <v>114.66450650438682</v>
      </c>
      <c r="H169" s="213">
        <f t="shared" ca="1" si="3"/>
        <v>80.265154553070772</v>
      </c>
      <c r="I169" s="214">
        <f t="shared" ca="1" si="3"/>
        <v>61.742426579285208</v>
      </c>
      <c r="W169" s="97"/>
      <c r="Z169" s="97"/>
    </row>
    <row r="170" spans="2:26" x14ac:dyDescent="0.2">
      <c r="B170" s="188" t="s">
        <v>619</v>
      </c>
      <c r="C170" s="218">
        <v>577</v>
      </c>
      <c r="D170" s="220">
        <f t="shared" ca="1" si="2"/>
        <v>830.15154553070772</v>
      </c>
      <c r="E170" s="212">
        <f t="shared" ca="1" si="2"/>
        <v>332.06061821228309</v>
      </c>
      <c r="F170" s="212">
        <f t="shared" ca="1" si="3"/>
        <v>158.12410391061098</v>
      </c>
      <c r="G170" s="213">
        <f t="shared" ca="1" si="3"/>
        <v>118.59307793295824</v>
      </c>
      <c r="H170" s="213">
        <f t="shared" ca="1" si="3"/>
        <v>83.015154553070772</v>
      </c>
      <c r="I170" s="214">
        <f t="shared" ca="1" si="3"/>
        <v>63.857811194669821</v>
      </c>
      <c r="W170" s="97"/>
      <c r="Z170" s="97"/>
    </row>
    <row r="171" spans="2:26" x14ac:dyDescent="0.2">
      <c r="B171" s="188" t="s">
        <v>606</v>
      </c>
      <c r="C171" s="218">
        <v>709</v>
      </c>
      <c r="D171" s="220">
        <f t="shared" ca="1" si="2"/>
        <v>995.15154553070772</v>
      </c>
      <c r="E171" s="212">
        <f t="shared" ca="1" si="2"/>
        <v>398.06061821228309</v>
      </c>
      <c r="F171" s="212">
        <f t="shared" ca="1" si="3"/>
        <v>189.55267533918243</v>
      </c>
      <c r="G171" s="213">
        <f t="shared" ca="1" si="3"/>
        <v>142.16450650438682</v>
      </c>
      <c r="H171" s="213">
        <f t="shared" ca="1" si="3"/>
        <v>99.515154553070772</v>
      </c>
      <c r="I171" s="214">
        <f t="shared" ca="1" si="3"/>
        <v>76.550118886977515</v>
      </c>
      <c r="W171" s="97"/>
      <c r="Z171" s="97"/>
    </row>
    <row r="172" spans="2:26" x14ac:dyDescent="0.2">
      <c r="B172" s="188" t="s">
        <v>620</v>
      </c>
      <c r="C172" s="218">
        <v>844</v>
      </c>
      <c r="D172" s="220">
        <f t="shared" ca="1" si="2"/>
        <v>1163.9015455307076</v>
      </c>
      <c r="E172" s="212">
        <f t="shared" ca="1" si="2"/>
        <v>465.56061821228309</v>
      </c>
      <c r="F172" s="212">
        <f t="shared" ca="1" si="3"/>
        <v>221.69553248203957</v>
      </c>
      <c r="G172" s="213">
        <f t="shared" ca="1" si="3"/>
        <v>166.27164936152968</v>
      </c>
      <c r="H172" s="213">
        <f t="shared" ca="1" si="3"/>
        <v>116.39015455307077</v>
      </c>
      <c r="I172" s="214">
        <f t="shared" ca="1" si="3"/>
        <v>89.530888117746741</v>
      </c>
      <c r="W172" s="97"/>
      <c r="Z172" s="97"/>
    </row>
    <row r="173" spans="2:26" x14ac:dyDescent="0.2">
      <c r="B173" s="188" t="s">
        <v>607</v>
      </c>
      <c r="C173" s="218">
        <v>923</v>
      </c>
      <c r="D173" s="220">
        <f t="shared" ca="1" si="2"/>
        <v>1262.6515455307076</v>
      </c>
      <c r="E173" s="212">
        <f t="shared" ca="1" si="2"/>
        <v>505.06061821228309</v>
      </c>
      <c r="F173" s="212">
        <f t="shared" ca="1" si="3"/>
        <v>240.50505629156336</v>
      </c>
      <c r="G173" s="213">
        <f t="shared" ca="1" si="3"/>
        <v>180.37879221867252</v>
      </c>
      <c r="H173" s="213">
        <f t="shared" ca="1" si="3"/>
        <v>126.26515455307077</v>
      </c>
      <c r="I173" s="214">
        <f t="shared" ca="1" si="3"/>
        <v>97.127041963900595</v>
      </c>
      <c r="W173" s="97"/>
      <c r="Z173" s="97"/>
    </row>
    <row r="174" spans="2:26" ht="17" thickBot="1" x14ac:dyDescent="0.25">
      <c r="B174" s="191" t="s">
        <v>630</v>
      </c>
      <c r="C174" s="219">
        <v>1068</v>
      </c>
      <c r="D174" s="221">
        <f t="shared" ca="1" si="2"/>
        <v>1443.9015455307076</v>
      </c>
      <c r="E174" s="215">
        <f t="shared" ca="1" si="2"/>
        <v>577.56061821228309</v>
      </c>
      <c r="F174" s="215">
        <f t="shared" ca="1" si="3"/>
        <v>275.02886581537291</v>
      </c>
      <c r="G174" s="216">
        <f t="shared" ca="1" si="3"/>
        <v>206.27164936152968</v>
      </c>
      <c r="H174" s="216">
        <f t="shared" ca="1" si="3"/>
        <v>144.39015455307077</v>
      </c>
      <c r="I174" s="217">
        <f t="shared" ca="1" si="3"/>
        <v>111.06934965620829</v>
      </c>
      <c r="W174" s="97"/>
      <c r="Z174" s="97"/>
    </row>
    <row r="175" spans="2:26" x14ac:dyDescent="0.2">
      <c r="W175" s="97"/>
      <c r="Z175" s="97"/>
    </row>
    <row r="176" spans="2:26" x14ac:dyDescent="0.2">
      <c r="W176" s="97"/>
      <c r="Z176" s="97"/>
    </row>
    <row r="177" spans="3:42" x14ac:dyDescent="0.2">
      <c r="F177" s="92" t="s">
        <v>653</v>
      </c>
      <c r="T177" s="92">
        <v>10</v>
      </c>
      <c r="U177" s="92">
        <v>50</v>
      </c>
      <c r="V177" s="92">
        <v>100</v>
      </c>
      <c r="W177" s="92">
        <v>200</v>
      </c>
      <c r="X177" s="92">
        <v>500</v>
      </c>
      <c r="Y177" s="92">
        <v>1000</v>
      </c>
      <c r="Z177" s="97"/>
      <c r="AB177" s="92" t="s">
        <v>657</v>
      </c>
      <c r="AC177" s="92">
        <v>25</v>
      </c>
      <c r="AD177" s="92">
        <v>40</v>
      </c>
      <c r="AE177" s="92">
        <v>55</v>
      </c>
      <c r="AF177" s="92">
        <v>70</v>
      </c>
      <c r="AG177" s="92">
        <v>85</v>
      </c>
      <c r="AH177" s="92">
        <v>100</v>
      </c>
    </row>
    <row r="178" spans="3:42" x14ac:dyDescent="0.2">
      <c r="W178" s="97"/>
      <c r="Z178" s="97"/>
      <c r="AF178" s="97"/>
    </row>
    <row r="179" spans="3:42" x14ac:dyDescent="0.2">
      <c r="D179" s="92">
        <v>50</v>
      </c>
      <c r="E179" s="92">
        <v>100</v>
      </c>
      <c r="F179" s="92">
        <v>150</v>
      </c>
      <c r="G179" s="92">
        <v>200</v>
      </c>
      <c r="H179" s="92">
        <v>250</v>
      </c>
      <c r="I179" s="92">
        <v>300</v>
      </c>
      <c r="W179" s="97"/>
      <c r="Z179" s="97"/>
      <c r="AF179" s="97"/>
    </row>
    <row r="180" spans="3:42" x14ac:dyDescent="0.2">
      <c r="D180" s="97">
        <f>D179*$C$29*$C$24</f>
        <v>550000</v>
      </c>
      <c r="E180" s="97">
        <f t="shared" ref="E180:I180" si="4">E179*$C$29*$C$24</f>
        <v>1100000</v>
      </c>
      <c r="F180" s="97">
        <f t="shared" si="4"/>
        <v>1650000</v>
      </c>
      <c r="G180" s="97">
        <f t="shared" si="4"/>
        <v>2200000</v>
      </c>
      <c r="H180" s="97">
        <f t="shared" si="4"/>
        <v>2750000</v>
      </c>
      <c r="I180" s="97">
        <f t="shared" si="4"/>
        <v>3300000</v>
      </c>
      <c r="N180" s="92" t="s">
        <v>654</v>
      </c>
      <c r="V180" s="92" t="s">
        <v>656</v>
      </c>
      <c r="W180" s="97"/>
      <c r="Z180" s="97"/>
      <c r="AE180" s="92" t="s">
        <v>655</v>
      </c>
      <c r="AF180" s="97"/>
    </row>
    <row r="181" spans="3:42" x14ac:dyDescent="0.2">
      <c r="D181" s="222">
        <f ca="1">-($E$105+(-1*($E$110+$E$111+D180))+$E$119)</f>
        <v>1254589.9772985172</v>
      </c>
      <c r="E181" s="222">
        <f t="shared" ref="E181:I181" ca="1" si="5">-($E$105+(-1*($E$110+$E$111+E180))+$E$119)</f>
        <v>1804589.9772985172</v>
      </c>
      <c r="F181" s="222">
        <f t="shared" ca="1" si="5"/>
        <v>2354589.9772985172</v>
      </c>
      <c r="G181" s="222">
        <f t="shared" ca="1" si="5"/>
        <v>2904589.9772985172</v>
      </c>
      <c r="H181" s="222">
        <f t="shared" ca="1" si="5"/>
        <v>3454589.9772985172</v>
      </c>
      <c r="I181" s="222">
        <f t="shared" ca="1" si="5"/>
        <v>4004589.9772985172</v>
      </c>
      <c r="W181" s="97"/>
      <c r="Z181" s="97"/>
      <c r="AF181" s="97"/>
    </row>
    <row r="182" spans="3:42" x14ac:dyDescent="0.2">
      <c r="W182" s="97"/>
      <c r="Z182" s="97"/>
      <c r="AF182" s="97"/>
    </row>
    <row r="183" spans="3:42" x14ac:dyDescent="0.2">
      <c r="C183" s="92" t="s">
        <v>609</v>
      </c>
      <c r="D183" s="92">
        <v>6</v>
      </c>
      <c r="E183" s="92">
        <v>6</v>
      </c>
      <c r="F183" s="92">
        <v>6</v>
      </c>
      <c r="G183" s="92">
        <v>6</v>
      </c>
      <c r="H183" s="92">
        <v>6</v>
      </c>
      <c r="I183" s="92">
        <v>6</v>
      </c>
      <c r="K183" s="92" t="s">
        <v>609</v>
      </c>
      <c r="L183" s="92">
        <v>2</v>
      </c>
      <c r="M183" s="92">
        <v>4</v>
      </c>
      <c r="N183" s="92">
        <v>6</v>
      </c>
      <c r="O183" s="92">
        <v>8</v>
      </c>
      <c r="P183" s="92">
        <v>10</v>
      </c>
      <c r="Q183" s="92">
        <v>12</v>
      </c>
      <c r="S183" s="92" t="s">
        <v>609</v>
      </c>
      <c r="T183" s="92">
        <v>6</v>
      </c>
      <c r="U183" s="92">
        <v>6</v>
      </c>
      <c r="V183" s="92">
        <v>6</v>
      </c>
      <c r="W183" s="92">
        <v>6</v>
      </c>
      <c r="X183" s="92">
        <v>6</v>
      </c>
      <c r="Y183" s="92">
        <v>6</v>
      </c>
      <c r="Z183" s="97"/>
      <c r="AB183" s="92" t="s">
        <v>609</v>
      </c>
      <c r="AC183" s="92">
        <v>6</v>
      </c>
      <c r="AD183" s="92">
        <v>6</v>
      </c>
      <c r="AE183" s="92">
        <v>6</v>
      </c>
      <c r="AF183" s="92">
        <v>6</v>
      </c>
      <c r="AG183" s="92">
        <v>6</v>
      </c>
      <c r="AH183" s="92">
        <v>6</v>
      </c>
      <c r="AJ183" s="92" t="s">
        <v>609</v>
      </c>
      <c r="AK183" s="92" t="s">
        <v>1353</v>
      </c>
      <c r="AL183" s="92" t="s">
        <v>1355</v>
      </c>
      <c r="AM183" s="92" t="s">
        <v>220</v>
      </c>
      <c r="AN183" s="92" t="s">
        <v>222</v>
      </c>
      <c r="AO183" s="92" t="s">
        <v>1354</v>
      </c>
      <c r="AP183" s="92" t="s">
        <v>225</v>
      </c>
    </row>
    <row r="184" spans="3:42" x14ac:dyDescent="0.2">
      <c r="C184" s="92">
        <v>10</v>
      </c>
      <c r="D184" s="97">
        <f t="shared" ref="D184:I193" ca="1" si="6">((($C184*$C$29)*$C$24)+D$181-$E$70)/((D$183*$C$29*$C$24)*0.8)</f>
        <v>9.816924255117959</v>
      </c>
      <c r="E184" s="97">
        <f t="shared" ca="1" si="6"/>
        <v>20.233590921784625</v>
      </c>
      <c r="F184" s="97">
        <f t="shared" ca="1" si="6"/>
        <v>30.650257588451293</v>
      </c>
      <c r="G184" s="97">
        <f t="shared" ca="1" si="6"/>
        <v>41.066924255117961</v>
      </c>
      <c r="H184" s="97">
        <f t="shared" ca="1" si="6"/>
        <v>51.483590921784625</v>
      </c>
      <c r="I184" s="97">
        <f t="shared" ca="1" si="6"/>
        <v>61.900257588451289</v>
      </c>
      <c r="K184" s="92">
        <v>10</v>
      </c>
      <c r="L184" s="97">
        <f t="shared" ref="L184:Q193" ca="1" si="7">((($C184*$C$29)*$C$24)+$H$8-$E$70)/((L$183*$C$29*$C$24)*0.8)</f>
        <v>60.700772765353875</v>
      </c>
      <c r="M184" s="97">
        <f ca="1">((($C184*$C$29)*$C$24)+$H$8-$E$70)/((M$183*$C$29*$C$24)*0.8)</f>
        <v>30.350386382676938</v>
      </c>
      <c r="N184" s="97">
        <f ca="1">((($C184*$C$29)*$C$24)+$H$8-$E$70)/((N$183*$C$29*$C$24)*0.8)</f>
        <v>20.233590921784625</v>
      </c>
      <c r="O184" s="97">
        <f t="shared" ca="1" si="7"/>
        <v>15.175193191338469</v>
      </c>
      <c r="P184" s="97">
        <f t="shared" ca="1" si="7"/>
        <v>12.140154553070776</v>
      </c>
      <c r="Q184" s="97">
        <f t="shared" ca="1" si="7"/>
        <v>10.116795460892313</v>
      </c>
      <c r="S184" s="92">
        <v>10</v>
      </c>
      <c r="T184" s="97">
        <v>22.536405195031573</v>
      </c>
      <c r="U184" s="97">
        <v>20.583449238064404</v>
      </c>
      <c r="V184" s="97">
        <v>20.233590921784625</v>
      </c>
      <c r="W184" s="97">
        <v>20.012311740244321</v>
      </c>
      <c r="X184" s="97">
        <v>19.834074448233331</v>
      </c>
      <c r="Y184" s="97">
        <v>19.750697337684969</v>
      </c>
      <c r="Z184" s="97"/>
      <c r="AB184" s="92">
        <v>10</v>
      </c>
      <c r="AC184" s="97">
        <v>12.1843636871385</v>
      </c>
      <c r="AD184" s="97">
        <v>16.208977304461566</v>
      </c>
      <c r="AE184" s="97">
        <v>18.038347130517501</v>
      </c>
      <c r="AF184" s="97">
        <v>19.083701316835178</v>
      </c>
      <c r="AG184" s="97">
        <v>19.760106966805441</v>
      </c>
      <c r="AH184" s="97">
        <v>20.233590921784625</v>
      </c>
      <c r="AJ184" s="92">
        <v>10</v>
      </c>
      <c r="AK184" s="97">
        <v>20.233590921784625</v>
      </c>
      <c r="AL184" s="97">
        <v>29.566924255117961</v>
      </c>
      <c r="AM184" s="97">
        <v>25.566924255117961</v>
      </c>
      <c r="AN184" s="97">
        <v>23.733590921784625</v>
      </c>
      <c r="AO184" s="97">
        <v>26.566924255117961</v>
      </c>
      <c r="AP184" s="97">
        <v>25.066924255117961</v>
      </c>
    </row>
    <row r="185" spans="3:42" x14ac:dyDescent="0.2">
      <c r="C185" s="92">
        <v>25</v>
      </c>
      <c r="D185" s="97">
        <f t="shared" ca="1" si="6"/>
        <v>12.941924255117959</v>
      </c>
      <c r="E185" s="97">
        <f t="shared" ca="1" si="6"/>
        <v>23.358590921784625</v>
      </c>
      <c r="F185" s="97">
        <f t="shared" ca="1" si="6"/>
        <v>33.775257588451289</v>
      </c>
      <c r="G185" s="97">
        <f t="shared" ca="1" si="6"/>
        <v>44.191924255117961</v>
      </c>
      <c r="H185" s="97">
        <f t="shared" ca="1" si="6"/>
        <v>54.608590921784625</v>
      </c>
      <c r="I185" s="97">
        <f t="shared" ca="1" si="6"/>
        <v>65.025257588451282</v>
      </c>
      <c r="K185" s="92">
        <v>25</v>
      </c>
      <c r="L185" s="97">
        <f t="shared" ca="1" si="7"/>
        <v>70.075772765353875</v>
      </c>
      <c r="M185" s="97">
        <f t="shared" ca="1" si="7"/>
        <v>35.037886382676938</v>
      </c>
      <c r="N185" s="97">
        <f t="shared" ca="1" si="7"/>
        <v>23.358590921784625</v>
      </c>
      <c r="O185" s="97">
        <f t="shared" ca="1" si="7"/>
        <v>17.518943191338469</v>
      </c>
      <c r="P185" s="97">
        <f t="shared" ca="1" si="7"/>
        <v>14.015154553070776</v>
      </c>
      <c r="Q185" s="97">
        <f t="shared" ca="1" si="7"/>
        <v>11.679295460892313</v>
      </c>
      <c r="S185" s="92">
        <v>25</v>
      </c>
      <c r="T185" s="97">
        <v>25.661405195031573</v>
      </c>
      <c r="U185" s="97">
        <v>23.708449238064404</v>
      </c>
      <c r="V185" s="97">
        <v>23.358590921784625</v>
      </c>
      <c r="W185" s="97">
        <v>23.137311740244321</v>
      </c>
      <c r="X185" s="97">
        <v>22.959074448233331</v>
      </c>
      <c r="Y185" s="97">
        <v>22.875697337684969</v>
      </c>
      <c r="Z185" s="97"/>
      <c r="AB185" s="92">
        <v>25</v>
      </c>
      <c r="AC185" s="97">
        <v>15.309363687138495</v>
      </c>
      <c r="AD185" s="97">
        <v>19.333977304461566</v>
      </c>
      <c r="AE185" s="97">
        <v>21.163347130517501</v>
      </c>
      <c r="AF185" s="97">
        <v>22.208701316835178</v>
      </c>
      <c r="AG185" s="97">
        <v>22.885106966805441</v>
      </c>
      <c r="AH185" s="97">
        <v>23.358590921784625</v>
      </c>
      <c r="AJ185" s="92">
        <v>25</v>
      </c>
      <c r="AK185" s="97">
        <v>23.358590921784625</v>
      </c>
      <c r="AL185" s="97">
        <v>32.691924255117961</v>
      </c>
      <c r="AM185" s="97">
        <v>28.691924255117961</v>
      </c>
      <c r="AN185" s="97">
        <v>26.858590921784625</v>
      </c>
      <c r="AO185" s="97">
        <v>29.691924255117961</v>
      </c>
      <c r="AP185" s="97">
        <v>28.191924255117961</v>
      </c>
    </row>
    <row r="186" spans="3:42" x14ac:dyDescent="0.2">
      <c r="C186" s="92">
        <v>50</v>
      </c>
      <c r="D186" s="97">
        <f t="shared" ca="1" si="6"/>
        <v>18.150257588451293</v>
      </c>
      <c r="E186" s="97">
        <f t="shared" ca="1" si="6"/>
        <v>28.566924255117961</v>
      </c>
      <c r="F186" s="97">
        <f t="shared" ca="1" si="6"/>
        <v>38.983590921784625</v>
      </c>
      <c r="G186" s="97">
        <f t="shared" ca="1" si="6"/>
        <v>49.400257588451289</v>
      </c>
      <c r="H186" s="97">
        <f t="shared" ca="1" si="6"/>
        <v>59.816924255117961</v>
      </c>
      <c r="I186" s="97">
        <f t="shared" ca="1" si="6"/>
        <v>70.233590921784611</v>
      </c>
      <c r="K186" s="92">
        <v>50</v>
      </c>
      <c r="L186" s="97">
        <f t="shared" ca="1" si="7"/>
        <v>85.700772765353875</v>
      </c>
      <c r="M186" s="97">
        <f t="shared" ca="1" si="7"/>
        <v>42.850386382676938</v>
      </c>
      <c r="N186" s="97">
        <f t="shared" ca="1" si="7"/>
        <v>28.566924255117961</v>
      </c>
      <c r="O186" s="97">
        <f t="shared" ca="1" si="7"/>
        <v>21.425193191338469</v>
      </c>
      <c r="P186" s="97">
        <f t="shared" ca="1" si="7"/>
        <v>17.140154553070776</v>
      </c>
      <c r="Q186" s="97">
        <f t="shared" ca="1" si="7"/>
        <v>14.28346212755898</v>
      </c>
      <c r="S186" s="92">
        <v>50</v>
      </c>
      <c r="T186" s="97">
        <v>30.869738528364906</v>
      </c>
      <c r="U186" s="97">
        <v>28.916782571397736</v>
      </c>
      <c r="V186" s="97">
        <v>28.566924255117961</v>
      </c>
      <c r="W186" s="97">
        <v>28.34564507357765</v>
      </c>
      <c r="X186" s="97">
        <v>28.167407781566663</v>
      </c>
      <c r="Y186" s="97">
        <v>28.084030671018304</v>
      </c>
      <c r="Z186" s="97"/>
      <c r="AB186" s="92">
        <v>50</v>
      </c>
      <c r="AC186" s="97">
        <v>20.517697020471836</v>
      </c>
      <c r="AD186" s="97">
        <v>24.542310637794898</v>
      </c>
      <c r="AE186" s="97">
        <v>26.371680463850836</v>
      </c>
      <c r="AF186" s="97">
        <v>27.417034650168514</v>
      </c>
      <c r="AG186" s="97">
        <v>28.093440300138777</v>
      </c>
      <c r="AH186" s="97">
        <v>28.566924255117961</v>
      </c>
      <c r="AJ186" s="92">
        <v>50</v>
      </c>
      <c r="AK186" s="97">
        <v>28.566924255117961</v>
      </c>
      <c r="AL186" s="97">
        <v>37.900257588451289</v>
      </c>
      <c r="AM186" s="97">
        <v>33.900257588451289</v>
      </c>
      <c r="AN186" s="97">
        <v>32.066924255117961</v>
      </c>
      <c r="AO186" s="97">
        <v>34.900257588451289</v>
      </c>
      <c r="AP186" s="97">
        <v>33.400257588451289</v>
      </c>
    </row>
    <row r="187" spans="3:42" x14ac:dyDescent="0.2">
      <c r="C187" s="92">
        <v>75</v>
      </c>
      <c r="D187" s="97">
        <f t="shared" ca="1" si="6"/>
        <v>23.358590921784625</v>
      </c>
      <c r="E187" s="97">
        <f t="shared" ca="1" si="6"/>
        <v>33.775257588451289</v>
      </c>
      <c r="F187" s="97">
        <f t="shared" ca="1" si="6"/>
        <v>44.191924255117961</v>
      </c>
      <c r="G187" s="97">
        <f t="shared" ca="1" si="6"/>
        <v>54.608590921784625</v>
      </c>
      <c r="H187" s="97">
        <f t="shared" ca="1" si="6"/>
        <v>65.025257588451282</v>
      </c>
      <c r="I187" s="97">
        <f t="shared" ca="1" si="6"/>
        <v>75.441924255117954</v>
      </c>
      <c r="K187" s="92">
        <v>75</v>
      </c>
      <c r="L187" s="97">
        <f t="shared" ca="1" si="7"/>
        <v>101.32577276535388</v>
      </c>
      <c r="M187" s="97">
        <f t="shared" ca="1" si="7"/>
        <v>50.662886382676938</v>
      </c>
      <c r="N187" s="97">
        <f t="shared" ca="1" si="7"/>
        <v>33.775257588451289</v>
      </c>
      <c r="O187" s="97">
        <f t="shared" ca="1" si="7"/>
        <v>25.331443191338469</v>
      </c>
      <c r="P187" s="97">
        <f t="shared" ca="1" si="7"/>
        <v>20.265154553070776</v>
      </c>
      <c r="Q187" s="97">
        <f t="shared" ca="1" si="7"/>
        <v>16.887628794225645</v>
      </c>
      <c r="S187" s="92">
        <v>75</v>
      </c>
      <c r="T187" s="97">
        <v>36.078071861698241</v>
      </c>
      <c r="U187" s="97">
        <v>34.125115904731068</v>
      </c>
      <c r="V187" s="97">
        <v>33.775257588451289</v>
      </c>
      <c r="W187" s="97">
        <v>33.553978406910986</v>
      </c>
      <c r="X187" s="97">
        <v>33.375741114899995</v>
      </c>
      <c r="Y187" s="97">
        <v>33.292364004351633</v>
      </c>
      <c r="Z187" s="97"/>
      <c r="AB187" s="92">
        <v>75</v>
      </c>
      <c r="AC187" s="97">
        <v>25.726030353805172</v>
      </c>
      <c r="AD187" s="97">
        <v>29.75064397112823</v>
      </c>
      <c r="AE187" s="97">
        <v>31.580013797184169</v>
      </c>
      <c r="AF187" s="97">
        <v>32.625367983501846</v>
      </c>
      <c r="AG187" s="97">
        <v>33.301773633472109</v>
      </c>
      <c r="AH187" s="97">
        <v>33.775257588451289</v>
      </c>
      <c r="AJ187" s="92">
        <v>75</v>
      </c>
      <c r="AK187" s="97">
        <v>33.775257588451289</v>
      </c>
      <c r="AL187" s="97">
        <v>43.108590921784625</v>
      </c>
      <c r="AM187" s="97">
        <v>39.108590921784625</v>
      </c>
      <c r="AN187" s="97">
        <v>37.275257588451289</v>
      </c>
      <c r="AO187" s="97">
        <v>40.108590921784625</v>
      </c>
      <c r="AP187" s="97">
        <v>38.608590921784625</v>
      </c>
    </row>
    <row r="188" spans="3:42" x14ac:dyDescent="0.2">
      <c r="C188" s="92">
        <v>100</v>
      </c>
      <c r="D188" s="97">
        <f t="shared" ca="1" si="6"/>
        <v>28.566924255117961</v>
      </c>
      <c r="E188" s="97">
        <f t="shared" ca="1" si="6"/>
        <v>38.983590921784625</v>
      </c>
      <c r="F188" s="97">
        <f t="shared" ca="1" si="6"/>
        <v>49.400257588451289</v>
      </c>
      <c r="G188" s="97">
        <f t="shared" ca="1" si="6"/>
        <v>59.816924255117961</v>
      </c>
      <c r="H188" s="97">
        <f t="shared" ca="1" si="6"/>
        <v>70.233590921784611</v>
      </c>
      <c r="I188" s="97">
        <f t="shared" ca="1" si="6"/>
        <v>80.650257588451282</v>
      </c>
      <c r="K188" s="92">
        <v>100</v>
      </c>
      <c r="L188" s="97">
        <f t="shared" ca="1" si="7"/>
        <v>116.95077276535388</v>
      </c>
      <c r="M188" s="97">
        <f t="shared" ca="1" si="7"/>
        <v>58.475386382676938</v>
      </c>
      <c r="N188" s="97">
        <f t="shared" ca="1" si="7"/>
        <v>38.983590921784625</v>
      </c>
      <c r="O188" s="97">
        <f t="shared" ca="1" si="7"/>
        <v>29.237693191338469</v>
      </c>
      <c r="P188" s="97">
        <f t="shared" ca="1" si="7"/>
        <v>23.390154553070776</v>
      </c>
      <c r="Q188" s="97">
        <f t="shared" ca="1" si="7"/>
        <v>19.491795460892313</v>
      </c>
      <c r="S188" s="92">
        <v>100</v>
      </c>
      <c r="T188" s="97">
        <v>41.28640519503157</v>
      </c>
      <c r="U188" s="97">
        <v>39.333449238064404</v>
      </c>
      <c r="V188" s="97">
        <v>38.983590921784625</v>
      </c>
      <c r="W188" s="97">
        <v>38.762311740244321</v>
      </c>
      <c r="X188" s="97">
        <v>38.584074448233331</v>
      </c>
      <c r="Y188" s="97">
        <v>38.500697337684969</v>
      </c>
      <c r="Z188" s="97"/>
      <c r="AB188" s="92">
        <v>100</v>
      </c>
      <c r="AC188" s="97">
        <v>30.934363687138504</v>
      </c>
      <c r="AD188" s="97">
        <v>34.958977304461563</v>
      </c>
      <c r="AE188" s="97">
        <v>36.788347130517501</v>
      </c>
      <c r="AF188" s="97">
        <v>37.833701316835182</v>
      </c>
      <c r="AG188" s="97">
        <v>38.510106966805445</v>
      </c>
      <c r="AH188" s="97">
        <v>38.983590921784625</v>
      </c>
      <c r="AJ188" s="92">
        <v>100</v>
      </c>
      <c r="AK188" s="97">
        <v>38.983590921784625</v>
      </c>
      <c r="AL188" s="97">
        <v>48.316924255117961</v>
      </c>
      <c r="AM188" s="97">
        <v>44.316924255117961</v>
      </c>
      <c r="AN188" s="97">
        <v>42.483590921784625</v>
      </c>
      <c r="AO188" s="97">
        <v>45.316924255117961</v>
      </c>
      <c r="AP188" s="97">
        <v>43.816924255117961</v>
      </c>
    </row>
    <row r="189" spans="3:42" x14ac:dyDescent="0.2">
      <c r="C189" s="92">
        <v>125</v>
      </c>
      <c r="D189" s="97">
        <f t="shared" ca="1" si="6"/>
        <v>33.775257588451289</v>
      </c>
      <c r="E189" s="97">
        <f t="shared" ca="1" si="6"/>
        <v>44.191924255117961</v>
      </c>
      <c r="F189" s="97">
        <f t="shared" ca="1" si="6"/>
        <v>54.608590921784625</v>
      </c>
      <c r="G189" s="97">
        <f t="shared" ca="1" si="6"/>
        <v>65.025257588451282</v>
      </c>
      <c r="H189" s="97">
        <f t="shared" ca="1" si="6"/>
        <v>75.441924255117954</v>
      </c>
      <c r="I189" s="97">
        <f t="shared" ca="1" si="6"/>
        <v>85.858590921784611</v>
      </c>
      <c r="K189" s="92">
        <v>125</v>
      </c>
      <c r="L189" s="97">
        <f t="shared" ca="1" si="7"/>
        <v>132.57577276535389</v>
      </c>
      <c r="M189" s="97">
        <f t="shared" ca="1" si="7"/>
        <v>66.287886382676945</v>
      </c>
      <c r="N189" s="97">
        <f t="shared" ca="1" si="7"/>
        <v>44.191924255117961</v>
      </c>
      <c r="O189" s="97">
        <f t="shared" ca="1" si="7"/>
        <v>33.143943191338472</v>
      </c>
      <c r="P189" s="97">
        <f t="shared" ca="1" si="7"/>
        <v>26.515154553070776</v>
      </c>
      <c r="Q189" s="97">
        <f t="shared" ca="1" si="7"/>
        <v>22.09596212755898</v>
      </c>
      <c r="S189" s="92">
        <v>125</v>
      </c>
      <c r="T189" s="97">
        <v>46.494738528364906</v>
      </c>
      <c r="U189" s="97">
        <v>44.541782571397739</v>
      </c>
      <c r="V189" s="97">
        <v>44.191924255117961</v>
      </c>
      <c r="W189" s="97">
        <v>43.970645073577657</v>
      </c>
      <c r="X189" s="97">
        <v>43.792407781566659</v>
      </c>
      <c r="Y189" s="97">
        <v>43.709030671018304</v>
      </c>
      <c r="Z189" s="97"/>
      <c r="AB189" s="92">
        <v>125</v>
      </c>
      <c r="AC189" s="97">
        <v>36.142697020471836</v>
      </c>
      <c r="AD189" s="97">
        <v>40.167310637794898</v>
      </c>
      <c r="AE189" s="97">
        <v>41.996680463850836</v>
      </c>
      <c r="AF189" s="97">
        <v>43.04203465016851</v>
      </c>
      <c r="AG189" s="97">
        <v>43.718440300138774</v>
      </c>
      <c r="AH189" s="97">
        <v>44.191924255117961</v>
      </c>
      <c r="AJ189" s="92">
        <v>125</v>
      </c>
      <c r="AK189" s="97">
        <v>44.191924255117961</v>
      </c>
      <c r="AL189" s="97">
        <v>53.525257588451289</v>
      </c>
      <c r="AM189" s="97">
        <v>49.525257588451289</v>
      </c>
      <c r="AN189" s="97">
        <v>47.691924255117961</v>
      </c>
      <c r="AO189" s="97">
        <v>50.525257588451289</v>
      </c>
      <c r="AP189" s="97">
        <v>49.025257588451289</v>
      </c>
    </row>
    <row r="190" spans="3:42" x14ac:dyDescent="0.2">
      <c r="C190" s="92">
        <v>150</v>
      </c>
      <c r="D190" s="97">
        <f t="shared" ca="1" si="6"/>
        <v>38.983590921784625</v>
      </c>
      <c r="E190" s="97">
        <f t="shared" ca="1" si="6"/>
        <v>49.400257588451289</v>
      </c>
      <c r="F190" s="97">
        <f t="shared" ca="1" si="6"/>
        <v>59.816924255117961</v>
      </c>
      <c r="G190" s="97">
        <f t="shared" ca="1" si="6"/>
        <v>70.233590921784611</v>
      </c>
      <c r="H190" s="97">
        <f t="shared" ca="1" si="6"/>
        <v>80.650257588451282</v>
      </c>
      <c r="I190" s="97">
        <f t="shared" ca="1" si="6"/>
        <v>91.066924255117954</v>
      </c>
      <c r="K190" s="92">
        <v>150</v>
      </c>
      <c r="L190" s="97">
        <f t="shared" ca="1" si="7"/>
        <v>148.20077276535389</v>
      </c>
      <c r="M190" s="97">
        <f t="shared" ca="1" si="7"/>
        <v>74.100386382676945</v>
      </c>
      <c r="N190" s="97">
        <f t="shared" ca="1" si="7"/>
        <v>49.400257588451289</v>
      </c>
      <c r="O190" s="97">
        <f t="shared" ca="1" si="7"/>
        <v>37.050193191338472</v>
      </c>
      <c r="P190" s="97">
        <f t="shared" ca="1" si="7"/>
        <v>29.640154553070776</v>
      </c>
      <c r="Q190" s="97">
        <f t="shared" ca="1" si="7"/>
        <v>24.700128794225645</v>
      </c>
      <c r="S190" s="92">
        <v>150</v>
      </c>
      <c r="T190" s="97">
        <v>51.703071861698241</v>
      </c>
      <c r="U190" s="97">
        <v>49.750115904731068</v>
      </c>
      <c r="V190" s="97">
        <v>49.400257588451289</v>
      </c>
      <c r="W190" s="97">
        <v>49.178978406910986</v>
      </c>
      <c r="X190" s="97">
        <v>49.000741114899995</v>
      </c>
      <c r="Y190" s="97">
        <v>48.917364004351633</v>
      </c>
      <c r="Z190" s="97"/>
      <c r="AB190" s="92">
        <v>150</v>
      </c>
      <c r="AC190" s="97">
        <v>41.351030353805172</v>
      </c>
      <c r="AD190" s="97">
        <v>45.375643971128234</v>
      </c>
      <c r="AE190" s="97">
        <v>47.205013797184165</v>
      </c>
      <c r="AF190" s="97">
        <v>48.250367983501846</v>
      </c>
      <c r="AG190" s="97">
        <v>48.926773633472109</v>
      </c>
      <c r="AH190" s="97">
        <v>49.400257588451289</v>
      </c>
      <c r="AJ190" s="92">
        <v>150</v>
      </c>
      <c r="AK190" s="97">
        <v>49.400257588451289</v>
      </c>
      <c r="AL190" s="97">
        <v>58.733590921784625</v>
      </c>
      <c r="AM190" s="97">
        <v>54.733590921784625</v>
      </c>
      <c r="AN190" s="97">
        <v>52.900257588451289</v>
      </c>
      <c r="AO190" s="97">
        <v>55.733590921784625</v>
      </c>
      <c r="AP190" s="97">
        <v>54.233590921784625</v>
      </c>
    </row>
    <row r="191" spans="3:42" x14ac:dyDescent="0.2">
      <c r="C191" s="92">
        <v>175</v>
      </c>
      <c r="D191" s="97">
        <f t="shared" ca="1" si="6"/>
        <v>44.191924255117961</v>
      </c>
      <c r="E191" s="97">
        <f t="shared" ca="1" si="6"/>
        <v>54.608590921784625</v>
      </c>
      <c r="F191" s="97">
        <f t="shared" ca="1" si="6"/>
        <v>65.025257588451282</v>
      </c>
      <c r="G191" s="97">
        <f t="shared" ca="1" si="6"/>
        <v>75.441924255117954</v>
      </c>
      <c r="H191" s="97">
        <f t="shared" ca="1" si="6"/>
        <v>85.858590921784611</v>
      </c>
      <c r="I191" s="97">
        <f t="shared" ca="1" si="6"/>
        <v>96.275257588451282</v>
      </c>
      <c r="K191" s="92">
        <v>175</v>
      </c>
      <c r="L191" s="97">
        <f t="shared" ca="1" si="7"/>
        <v>163.82577276535389</v>
      </c>
      <c r="M191" s="97">
        <f t="shared" ca="1" si="7"/>
        <v>81.912886382676945</v>
      </c>
      <c r="N191" s="97">
        <f t="shared" ca="1" si="7"/>
        <v>54.608590921784625</v>
      </c>
      <c r="O191" s="97">
        <f t="shared" ca="1" si="7"/>
        <v>40.956443191338472</v>
      </c>
      <c r="P191" s="97">
        <f t="shared" ca="1" si="7"/>
        <v>32.765154553070772</v>
      </c>
      <c r="Q191" s="97">
        <f t="shared" ca="1" si="7"/>
        <v>27.304295460892313</v>
      </c>
      <c r="S191" s="92">
        <v>175</v>
      </c>
      <c r="T191" s="97">
        <v>56.91140519503157</v>
      </c>
      <c r="U191" s="97">
        <v>54.958449238064404</v>
      </c>
      <c r="V191" s="97">
        <v>54.608590921784625</v>
      </c>
      <c r="W191" s="97">
        <v>54.387311740244321</v>
      </c>
      <c r="X191" s="97">
        <v>54.209074448233331</v>
      </c>
      <c r="Y191" s="97">
        <v>54.125697337684969</v>
      </c>
      <c r="Z191" s="97"/>
      <c r="AB191" s="92">
        <v>175</v>
      </c>
      <c r="AC191" s="97">
        <v>46.5593636871385</v>
      </c>
      <c r="AD191" s="97">
        <v>50.583977304461563</v>
      </c>
      <c r="AE191" s="97">
        <v>52.413347130517501</v>
      </c>
      <c r="AF191" s="97">
        <v>53.458701316835182</v>
      </c>
      <c r="AG191" s="97">
        <v>54.135106966805445</v>
      </c>
      <c r="AH191" s="97">
        <v>54.608590921784625</v>
      </c>
      <c r="AJ191" s="92">
        <v>175</v>
      </c>
      <c r="AK191" s="97">
        <v>54.608590921784625</v>
      </c>
      <c r="AL191" s="97">
        <v>63.941924255117961</v>
      </c>
      <c r="AM191" s="97">
        <v>59.941924255117961</v>
      </c>
      <c r="AN191" s="97">
        <v>58.108590921784625</v>
      </c>
      <c r="AO191" s="97">
        <v>60.941924255117961</v>
      </c>
      <c r="AP191" s="97">
        <v>59.441924255117961</v>
      </c>
    </row>
    <row r="192" spans="3:42" x14ac:dyDescent="0.2">
      <c r="C192" s="92">
        <v>200</v>
      </c>
      <c r="D192" s="97">
        <f t="shared" ca="1" si="6"/>
        <v>49.400257588451289</v>
      </c>
      <c r="E192" s="97">
        <f t="shared" ca="1" si="6"/>
        <v>59.816924255117961</v>
      </c>
      <c r="F192" s="97">
        <f t="shared" ca="1" si="6"/>
        <v>70.233590921784611</v>
      </c>
      <c r="G192" s="97">
        <f t="shared" ca="1" si="6"/>
        <v>80.650257588451282</v>
      </c>
      <c r="H192" s="97">
        <f t="shared" ca="1" si="6"/>
        <v>91.066924255117954</v>
      </c>
      <c r="I192" s="97">
        <f t="shared" ca="1" si="6"/>
        <v>101.48359092178461</v>
      </c>
      <c r="K192" s="92">
        <v>200</v>
      </c>
      <c r="L192" s="97">
        <f t="shared" ca="1" si="7"/>
        <v>179.45077276535389</v>
      </c>
      <c r="M192" s="97">
        <f t="shared" ca="1" si="7"/>
        <v>89.725386382676945</v>
      </c>
      <c r="N192" s="97">
        <f t="shared" ca="1" si="7"/>
        <v>59.816924255117961</v>
      </c>
      <c r="O192" s="97">
        <f t="shared" ca="1" si="7"/>
        <v>44.862693191338472</v>
      </c>
      <c r="P192" s="97">
        <f t="shared" ca="1" si="7"/>
        <v>35.890154553070772</v>
      </c>
      <c r="Q192" s="97">
        <f t="shared" ca="1" si="7"/>
        <v>29.90846212755898</v>
      </c>
      <c r="S192" s="92">
        <v>200</v>
      </c>
      <c r="T192" s="97">
        <v>62.119738528364906</v>
      </c>
      <c r="U192" s="97">
        <v>60.166782571397739</v>
      </c>
      <c r="V192" s="97">
        <v>59.816924255117961</v>
      </c>
      <c r="W192" s="97">
        <v>59.595645073577657</v>
      </c>
      <c r="X192" s="97">
        <v>59.417407781566659</v>
      </c>
      <c r="Y192" s="97">
        <v>59.334030671018304</v>
      </c>
      <c r="Z192" s="97"/>
      <c r="AB192" s="92">
        <v>200</v>
      </c>
      <c r="AC192" s="97">
        <v>51.767697020471836</v>
      </c>
      <c r="AD192" s="97">
        <v>55.792310637794898</v>
      </c>
      <c r="AE192" s="97">
        <v>57.621680463850836</v>
      </c>
      <c r="AF192" s="97">
        <v>58.66703465016851</v>
      </c>
      <c r="AG192" s="97">
        <v>59.343440300138774</v>
      </c>
      <c r="AH192" s="97">
        <v>59.816924255117961</v>
      </c>
      <c r="AJ192" s="92">
        <v>200</v>
      </c>
      <c r="AK192" s="97">
        <v>59.816924255117961</v>
      </c>
      <c r="AL192" s="97">
        <v>69.150257588451296</v>
      </c>
      <c r="AM192" s="97">
        <v>65.150257588451296</v>
      </c>
      <c r="AN192" s="97">
        <v>63.316924255117961</v>
      </c>
      <c r="AO192" s="97">
        <v>66.150257588451296</v>
      </c>
      <c r="AP192" s="97">
        <v>64.650257588451296</v>
      </c>
    </row>
    <row r="193" spans="3:42" x14ac:dyDescent="0.2">
      <c r="C193" s="92">
        <v>250</v>
      </c>
      <c r="D193" s="97">
        <f t="shared" ca="1" si="6"/>
        <v>59.816924255117961</v>
      </c>
      <c r="E193" s="97">
        <f t="shared" ca="1" si="6"/>
        <v>70.233590921784611</v>
      </c>
      <c r="F193" s="97">
        <f t="shared" ca="1" si="6"/>
        <v>80.650257588451282</v>
      </c>
      <c r="G193" s="97">
        <f t="shared" ca="1" si="6"/>
        <v>91.066924255117954</v>
      </c>
      <c r="H193" s="97">
        <f t="shared" ca="1" si="6"/>
        <v>101.48359092178461</v>
      </c>
      <c r="I193" s="97">
        <f t="shared" ca="1" si="6"/>
        <v>111.90025758845128</v>
      </c>
      <c r="K193" s="92">
        <v>250</v>
      </c>
      <c r="L193" s="97">
        <f t="shared" ca="1" si="7"/>
        <v>210.70077276535386</v>
      </c>
      <c r="M193" s="97">
        <f t="shared" ca="1" si="7"/>
        <v>105.35038638267693</v>
      </c>
      <c r="N193" s="97">
        <f t="shared" ca="1" si="7"/>
        <v>70.233590921784611</v>
      </c>
      <c r="O193" s="97">
        <f t="shared" ca="1" si="7"/>
        <v>52.675193191338465</v>
      </c>
      <c r="P193" s="97">
        <f t="shared" ca="1" si="7"/>
        <v>42.140154553070772</v>
      </c>
      <c r="Q193" s="97">
        <f t="shared" ca="1" si="7"/>
        <v>35.116795460892305</v>
      </c>
      <c r="S193" s="92">
        <v>250</v>
      </c>
      <c r="T193" s="97">
        <v>72.536405195031577</v>
      </c>
      <c r="U193" s="97">
        <v>70.583449238064389</v>
      </c>
      <c r="V193" s="97">
        <v>70.233590921784611</v>
      </c>
      <c r="W193" s="97">
        <v>70.012311740244328</v>
      </c>
      <c r="X193" s="97">
        <v>69.834074448233324</v>
      </c>
      <c r="Y193" s="97">
        <v>69.750697337684969</v>
      </c>
      <c r="Z193" s="97"/>
      <c r="AB193" s="92">
        <v>250</v>
      </c>
      <c r="AC193" s="97">
        <v>62.1843636871385</v>
      </c>
      <c r="AD193" s="97">
        <v>66.20897730446157</v>
      </c>
      <c r="AE193" s="97">
        <v>68.038347130517508</v>
      </c>
      <c r="AF193" s="97">
        <v>69.083701316835175</v>
      </c>
      <c r="AG193" s="97">
        <v>69.760106966805438</v>
      </c>
      <c r="AH193" s="97">
        <v>70.233590921784611</v>
      </c>
      <c r="AJ193" s="92">
        <v>250</v>
      </c>
      <c r="AK193" s="97">
        <v>70.233590921784611</v>
      </c>
      <c r="AL193" s="97">
        <v>79.566924255117954</v>
      </c>
      <c r="AM193" s="97">
        <v>75.566924255117954</v>
      </c>
      <c r="AN193" s="97">
        <v>73.733590921784611</v>
      </c>
      <c r="AO193" s="97">
        <v>76.566924255117954</v>
      </c>
      <c r="AP193" s="97">
        <v>75.066924255117954</v>
      </c>
    </row>
    <row r="194" spans="3:42" x14ac:dyDescent="0.2">
      <c r="C194" s="92">
        <v>300</v>
      </c>
      <c r="D194" s="97">
        <f t="shared" ref="D194:I203" ca="1" si="8">((($C194*$C$29)*$C$24)+D$181-$E$70)/((D$183*$C$29*$C$24)*0.8)</f>
        <v>70.233590921784611</v>
      </c>
      <c r="E194" s="97">
        <f t="shared" ca="1" si="8"/>
        <v>80.650257588451282</v>
      </c>
      <c r="F194" s="97">
        <f t="shared" ca="1" si="8"/>
        <v>91.066924255117954</v>
      </c>
      <c r="G194" s="97">
        <f t="shared" ca="1" si="8"/>
        <v>101.48359092178461</v>
      </c>
      <c r="H194" s="97">
        <f t="shared" ca="1" si="8"/>
        <v>111.90025758845128</v>
      </c>
      <c r="I194" s="97">
        <f t="shared" ca="1" si="8"/>
        <v>122.31692425511795</v>
      </c>
      <c r="K194" s="92">
        <v>300</v>
      </c>
      <c r="L194" s="97">
        <f t="shared" ref="L194:Q203" ca="1" si="9">((($C194*$C$29)*$C$24)+$H$8-$E$70)/((L$183*$C$29*$C$24)*0.8)</f>
        <v>241.95077276535386</v>
      </c>
      <c r="M194" s="97">
        <f t="shared" ca="1" si="9"/>
        <v>120.97538638267693</v>
      </c>
      <c r="N194" s="97">
        <f t="shared" ca="1" si="9"/>
        <v>80.650257588451282</v>
      </c>
      <c r="O194" s="97">
        <f t="shared" ca="1" si="9"/>
        <v>60.487693191338465</v>
      </c>
      <c r="P194" s="97">
        <f t="shared" ca="1" si="9"/>
        <v>48.390154553070772</v>
      </c>
      <c r="Q194" s="97">
        <f t="shared" ca="1" si="9"/>
        <v>40.325128794225641</v>
      </c>
      <c r="S194" s="92">
        <v>300</v>
      </c>
      <c r="T194" s="97">
        <v>82.953071861698234</v>
      </c>
      <c r="U194" s="97">
        <v>81.000115904731047</v>
      </c>
      <c r="V194" s="97">
        <v>80.650257588451282</v>
      </c>
      <c r="W194" s="97">
        <v>80.428978406910986</v>
      </c>
      <c r="X194" s="97">
        <v>80.250741114899995</v>
      </c>
      <c r="Y194" s="97">
        <v>80.16736400435164</v>
      </c>
      <c r="Z194" s="97"/>
      <c r="AB194" s="92">
        <v>300</v>
      </c>
      <c r="AC194" s="97">
        <v>72.601030353805172</v>
      </c>
      <c r="AD194" s="97">
        <v>76.625643971128227</v>
      </c>
      <c r="AE194" s="97">
        <v>78.455013797184165</v>
      </c>
      <c r="AF194" s="97">
        <v>79.500367983501846</v>
      </c>
      <c r="AG194" s="97">
        <v>80.176773633472095</v>
      </c>
      <c r="AH194" s="97">
        <v>80.650257588451282</v>
      </c>
      <c r="AJ194" s="92">
        <v>300</v>
      </c>
      <c r="AK194" s="97">
        <v>80.650257588451282</v>
      </c>
      <c r="AL194" s="97">
        <v>89.983590921784611</v>
      </c>
      <c r="AM194" s="97">
        <v>85.983590921784611</v>
      </c>
      <c r="AN194" s="97">
        <v>84.150257588451282</v>
      </c>
      <c r="AO194" s="97">
        <v>86.983590921784611</v>
      </c>
      <c r="AP194" s="97">
        <v>85.483590921784611</v>
      </c>
    </row>
    <row r="195" spans="3:42" x14ac:dyDescent="0.2">
      <c r="C195" s="92">
        <v>350</v>
      </c>
      <c r="D195" s="97">
        <f t="shared" ca="1" si="8"/>
        <v>80.650257588451282</v>
      </c>
      <c r="E195" s="97">
        <f t="shared" ca="1" si="8"/>
        <v>91.066924255117954</v>
      </c>
      <c r="F195" s="97">
        <f t="shared" ca="1" si="8"/>
        <v>101.48359092178461</v>
      </c>
      <c r="G195" s="97">
        <f t="shared" ca="1" si="8"/>
        <v>111.90025758845128</v>
      </c>
      <c r="H195" s="97">
        <f t="shared" ca="1" si="8"/>
        <v>122.31692425511795</v>
      </c>
      <c r="I195" s="97">
        <f t="shared" ca="1" si="8"/>
        <v>132.73359092178461</v>
      </c>
      <c r="K195" s="92">
        <v>350</v>
      </c>
      <c r="L195" s="97">
        <f t="shared" ca="1" si="9"/>
        <v>273.20077276535386</v>
      </c>
      <c r="M195" s="97">
        <f t="shared" ca="1" si="9"/>
        <v>136.60038638267693</v>
      </c>
      <c r="N195" s="97">
        <f t="shared" ca="1" si="9"/>
        <v>91.066924255117954</v>
      </c>
      <c r="O195" s="97">
        <f t="shared" ca="1" si="9"/>
        <v>68.300193191338465</v>
      </c>
      <c r="P195" s="97">
        <f t="shared" ca="1" si="9"/>
        <v>54.640154553070772</v>
      </c>
      <c r="Q195" s="97">
        <f t="shared" ca="1" si="9"/>
        <v>45.533462127558977</v>
      </c>
      <c r="S195" s="92">
        <v>350</v>
      </c>
      <c r="T195" s="97">
        <v>93.369738528364906</v>
      </c>
      <c r="U195" s="97">
        <v>91.416782571397718</v>
      </c>
      <c r="V195" s="97">
        <v>91.066924255117954</v>
      </c>
      <c r="W195" s="97">
        <v>90.845645073577657</v>
      </c>
      <c r="X195" s="97">
        <v>90.667407781566666</v>
      </c>
      <c r="Y195" s="97">
        <v>90.584030671018297</v>
      </c>
      <c r="Z195" s="97"/>
      <c r="AB195" s="92">
        <v>350</v>
      </c>
      <c r="AC195" s="97">
        <v>83.017697020471843</v>
      </c>
      <c r="AD195" s="97">
        <v>87.042310637794898</v>
      </c>
      <c r="AE195" s="97">
        <v>88.871680463850836</v>
      </c>
      <c r="AF195" s="97">
        <v>89.917034650168517</v>
      </c>
      <c r="AG195" s="97">
        <v>90.593440300138766</v>
      </c>
      <c r="AH195" s="97">
        <v>91.066924255117954</v>
      </c>
      <c r="AJ195" s="92">
        <v>350</v>
      </c>
      <c r="AK195" s="97">
        <v>91.066924255117954</v>
      </c>
      <c r="AL195" s="97">
        <v>100.40025758845128</v>
      </c>
      <c r="AM195" s="97">
        <v>96.400257588451282</v>
      </c>
      <c r="AN195" s="97">
        <v>94.566924255117954</v>
      </c>
      <c r="AO195" s="97">
        <v>97.400257588451282</v>
      </c>
      <c r="AP195" s="97">
        <v>95.900257588451282</v>
      </c>
    </row>
    <row r="196" spans="3:42" x14ac:dyDescent="0.2">
      <c r="C196" s="92">
        <v>400</v>
      </c>
      <c r="D196" s="97">
        <f t="shared" ca="1" si="8"/>
        <v>91.066924255117954</v>
      </c>
      <c r="E196" s="97">
        <f t="shared" ca="1" si="8"/>
        <v>101.48359092178461</v>
      </c>
      <c r="F196" s="97">
        <f t="shared" ca="1" si="8"/>
        <v>111.90025758845128</v>
      </c>
      <c r="G196" s="97">
        <f t="shared" ca="1" si="8"/>
        <v>122.31692425511795</v>
      </c>
      <c r="H196" s="97">
        <f t="shared" ca="1" si="8"/>
        <v>132.73359092178461</v>
      </c>
      <c r="I196" s="97">
        <f t="shared" ca="1" si="8"/>
        <v>143.1502575884513</v>
      </c>
      <c r="K196" s="92">
        <v>400</v>
      </c>
      <c r="L196" s="97">
        <f t="shared" ca="1" si="9"/>
        <v>304.45077276535386</v>
      </c>
      <c r="M196" s="97">
        <f t="shared" ca="1" si="9"/>
        <v>152.22538638267693</v>
      </c>
      <c r="N196" s="97">
        <f t="shared" ca="1" si="9"/>
        <v>101.48359092178461</v>
      </c>
      <c r="O196" s="97">
        <f t="shared" ca="1" si="9"/>
        <v>76.112693191338465</v>
      </c>
      <c r="P196" s="97">
        <f t="shared" ca="1" si="9"/>
        <v>60.890154553070772</v>
      </c>
      <c r="Q196" s="97">
        <f t="shared" ca="1" si="9"/>
        <v>50.741795460892305</v>
      </c>
      <c r="S196" s="92">
        <v>400</v>
      </c>
      <c r="T196" s="97">
        <v>103.78640519503158</v>
      </c>
      <c r="U196" s="97">
        <v>101.83344923806439</v>
      </c>
      <c r="V196" s="97">
        <v>101.48359092178461</v>
      </c>
      <c r="W196" s="97">
        <v>101.26231174024433</v>
      </c>
      <c r="X196" s="97">
        <v>101.08407444823332</v>
      </c>
      <c r="Y196" s="97">
        <v>101.00069733768497</v>
      </c>
      <c r="Z196" s="97"/>
      <c r="AB196" s="92">
        <v>400</v>
      </c>
      <c r="AC196" s="97">
        <v>93.4343636871385</v>
      </c>
      <c r="AD196" s="97">
        <v>97.45897730446157</v>
      </c>
      <c r="AE196" s="97">
        <v>99.288347130517508</v>
      </c>
      <c r="AF196" s="97">
        <v>100.33370131683516</v>
      </c>
      <c r="AG196" s="97">
        <v>101.01010696680544</v>
      </c>
      <c r="AH196" s="97">
        <v>101.48359092178461</v>
      </c>
      <c r="AJ196" s="92">
        <v>400</v>
      </c>
      <c r="AK196" s="97">
        <v>101.48359092178461</v>
      </c>
      <c r="AL196" s="97">
        <v>110.81692425511795</v>
      </c>
      <c r="AM196" s="97">
        <v>106.81692425511795</v>
      </c>
      <c r="AN196" s="97">
        <v>104.98359092178461</v>
      </c>
      <c r="AO196" s="97">
        <v>107.81692425511795</v>
      </c>
      <c r="AP196" s="97">
        <v>106.31692425511795</v>
      </c>
    </row>
    <row r="197" spans="3:42" x14ac:dyDescent="0.2">
      <c r="C197" s="92">
        <v>450</v>
      </c>
      <c r="D197" s="97">
        <f t="shared" ca="1" si="8"/>
        <v>101.48359092178461</v>
      </c>
      <c r="E197" s="97">
        <f t="shared" ca="1" si="8"/>
        <v>111.90025758845128</v>
      </c>
      <c r="F197" s="97">
        <f t="shared" ca="1" si="8"/>
        <v>122.31692425511795</v>
      </c>
      <c r="G197" s="97">
        <f t="shared" ca="1" si="8"/>
        <v>132.73359092178461</v>
      </c>
      <c r="H197" s="97">
        <f t="shared" ca="1" si="8"/>
        <v>143.1502575884513</v>
      </c>
      <c r="I197" s="97">
        <f t="shared" ca="1" si="8"/>
        <v>153.56692425511795</v>
      </c>
      <c r="K197" s="92">
        <v>450</v>
      </c>
      <c r="L197" s="97">
        <f t="shared" ca="1" si="9"/>
        <v>335.70077276535386</v>
      </c>
      <c r="M197" s="97">
        <f t="shared" ca="1" si="9"/>
        <v>167.85038638267693</v>
      </c>
      <c r="N197" s="97">
        <f t="shared" ca="1" si="9"/>
        <v>111.90025758845128</v>
      </c>
      <c r="O197" s="97">
        <f t="shared" ca="1" si="9"/>
        <v>83.925193191338465</v>
      </c>
      <c r="P197" s="97">
        <f t="shared" ca="1" si="9"/>
        <v>67.140154553070772</v>
      </c>
      <c r="Q197" s="97">
        <f t="shared" ca="1" si="9"/>
        <v>55.950128794225641</v>
      </c>
      <c r="S197" s="92">
        <v>450</v>
      </c>
      <c r="T197" s="97">
        <v>114.20307186169825</v>
      </c>
      <c r="U197" s="97">
        <v>112.25011590473105</v>
      </c>
      <c r="V197" s="97">
        <v>111.90025758845128</v>
      </c>
      <c r="W197" s="97">
        <v>111.67897840691099</v>
      </c>
      <c r="X197" s="97">
        <v>111.50074111490001</v>
      </c>
      <c r="Y197" s="97">
        <v>111.41736400435165</v>
      </c>
      <c r="Z197" s="97"/>
      <c r="AB197" s="92">
        <v>450</v>
      </c>
      <c r="AC197" s="97">
        <v>103.85103035380517</v>
      </c>
      <c r="AD197" s="97">
        <v>107.87564397112823</v>
      </c>
      <c r="AE197" s="97">
        <v>109.70501379718417</v>
      </c>
      <c r="AF197" s="97">
        <v>110.75036798350183</v>
      </c>
      <c r="AG197" s="97">
        <v>111.4267736334721</v>
      </c>
      <c r="AH197" s="97">
        <v>111.90025758845128</v>
      </c>
      <c r="AJ197" s="92">
        <v>450</v>
      </c>
      <c r="AK197" s="97">
        <v>111.90025758845128</v>
      </c>
      <c r="AL197" s="97">
        <v>121.23359092178461</v>
      </c>
      <c r="AM197" s="97">
        <v>117.23359092178461</v>
      </c>
      <c r="AN197" s="97">
        <v>115.40025758845128</v>
      </c>
      <c r="AO197" s="97">
        <v>118.23359092178461</v>
      </c>
      <c r="AP197" s="97">
        <v>116.73359092178461</v>
      </c>
    </row>
    <row r="198" spans="3:42" x14ac:dyDescent="0.2">
      <c r="C198" s="92">
        <v>500</v>
      </c>
      <c r="D198" s="97">
        <f t="shared" ca="1" si="8"/>
        <v>111.90025758845128</v>
      </c>
      <c r="E198" s="97">
        <f t="shared" ca="1" si="8"/>
        <v>122.31692425511795</v>
      </c>
      <c r="F198" s="97">
        <f t="shared" ca="1" si="8"/>
        <v>132.73359092178461</v>
      </c>
      <c r="G198" s="97">
        <f t="shared" ca="1" si="8"/>
        <v>143.1502575884513</v>
      </c>
      <c r="H198" s="97">
        <f t="shared" ca="1" si="8"/>
        <v>153.56692425511795</v>
      </c>
      <c r="I198" s="97">
        <f t="shared" ca="1" si="8"/>
        <v>163.98359092178461</v>
      </c>
      <c r="K198" s="92">
        <v>500</v>
      </c>
      <c r="L198" s="97">
        <f t="shared" ca="1" si="9"/>
        <v>366.95077276535386</v>
      </c>
      <c r="M198" s="97">
        <f t="shared" ca="1" si="9"/>
        <v>183.47538638267693</v>
      </c>
      <c r="N198" s="97">
        <f t="shared" ca="1" si="9"/>
        <v>122.31692425511795</v>
      </c>
      <c r="O198" s="97">
        <f t="shared" ca="1" si="9"/>
        <v>91.737693191338465</v>
      </c>
      <c r="P198" s="97">
        <f t="shared" ca="1" si="9"/>
        <v>73.390154553070772</v>
      </c>
      <c r="Q198" s="97">
        <f t="shared" ca="1" si="9"/>
        <v>61.158462127558977</v>
      </c>
      <c r="S198" s="92">
        <v>500</v>
      </c>
      <c r="T198" s="97">
        <v>124.61973852836492</v>
      </c>
      <c r="U198" s="97">
        <v>122.66678257139772</v>
      </c>
      <c r="V198" s="97">
        <v>122.31692425511795</v>
      </c>
      <c r="W198" s="97">
        <v>122.09564507357766</v>
      </c>
      <c r="X198" s="97">
        <v>121.91740778156668</v>
      </c>
      <c r="Y198" s="97">
        <v>121.83403067101831</v>
      </c>
      <c r="Z198" s="97"/>
      <c r="AB198" s="92">
        <v>500</v>
      </c>
      <c r="AC198" s="97">
        <v>114.26769702047184</v>
      </c>
      <c r="AD198" s="97">
        <v>118.2923106377949</v>
      </c>
      <c r="AE198" s="97">
        <v>120.12168046385082</v>
      </c>
      <c r="AF198" s="97">
        <v>121.1670346501685</v>
      </c>
      <c r="AG198" s="97">
        <v>121.84344030013877</v>
      </c>
      <c r="AH198" s="97">
        <v>122.31692425511795</v>
      </c>
      <c r="AJ198" s="92">
        <v>500</v>
      </c>
      <c r="AK198" s="97">
        <v>122.31692425511795</v>
      </c>
      <c r="AL198" s="97">
        <v>131.6502575884513</v>
      </c>
      <c r="AM198" s="97">
        <v>127.65025758845128</v>
      </c>
      <c r="AN198" s="97">
        <v>125.81692425511795</v>
      </c>
      <c r="AO198" s="97">
        <v>128.6502575884513</v>
      </c>
      <c r="AP198" s="97">
        <v>127.15025758845128</v>
      </c>
    </row>
    <row r="199" spans="3:42" x14ac:dyDescent="0.2">
      <c r="C199" s="92">
        <v>550</v>
      </c>
      <c r="D199" s="97">
        <f t="shared" ca="1" si="8"/>
        <v>122.31692425511795</v>
      </c>
      <c r="E199" s="97">
        <f t="shared" ca="1" si="8"/>
        <v>132.73359092178461</v>
      </c>
      <c r="F199" s="97">
        <f t="shared" ca="1" si="8"/>
        <v>143.1502575884513</v>
      </c>
      <c r="G199" s="97">
        <f t="shared" ca="1" si="8"/>
        <v>153.56692425511795</v>
      </c>
      <c r="H199" s="97">
        <f t="shared" ca="1" si="8"/>
        <v>163.98359092178461</v>
      </c>
      <c r="I199" s="97">
        <f t="shared" ca="1" si="8"/>
        <v>174.4002575884513</v>
      </c>
      <c r="K199" s="92">
        <v>550</v>
      </c>
      <c r="L199" s="97">
        <f t="shared" ca="1" si="9"/>
        <v>398.20077276535386</v>
      </c>
      <c r="M199" s="97">
        <f t="shared" ca="1" si="9"/>
        <v>199.10038638267693</v>
      </c>
      <c r="N199" s="97">
        <f t="shared" ca="1" si="9"/>
        <v>132.73359092178461</v>
      </c>
      <c r="O199" s="97">
        <f t="shared" ca="1" si="9"/>
        <v>99.550193191338465</v>
      </c>
      <c r="P199" s="97">
        <f t="shared" ca="1" si="9"/>
        <v>79.640154553070772</v>
      </c>
      <c r="Q199" s="97">
        <f t="shared" ca="1" si="9"/>
        <v>66.366795460892305</v>
      </c>
      <c r="S199" s="92">
        <v>550</v>
      </c>
      <c r="T199" s="97">
        <v>135.03640519503159</v>
      </c>
      <c r="U199" s="97">
        <v>133.08344923806439</v>
      </c>
      <c r="V199" s="97">
        <v>132.73359092178461</v>
      </c>
      <c r="W199" s="97">
        <v>132.51231174024431</v>
      </c>
      <c r="X199" s="97">
        <v>132.33407444823337</v>
      </c>
      <c r="Y199" s="97">
        <v>132.25069733768498</v>
      </c>
      <c r="Z199" s="97"/>
      <c r="AB199" s="92">
        <v>550</v>
      </c>
      <c r="AC199" s="97">
        <v>124.6843636871385</v>
      </c>
      <c r="AD199" s="97">
        <v>128.70897730446157</v>
      </c>
      <c r="AE199" s="97">
        <v>130.53834713051748</v>
      </c>
      <c r="AF199" s="97">
        <v>131.58370131683517</v>
      </c>
      <c r="AG199" s="97">
        <v>132.26010696680544</v>
      </c>
      <c r="AH199" s="97">
        <v>132.73359092178461</v>
      </c>
      <c r="AJ199" s="92">
        <v>550</v>
      </c>
      <c r="AK199" s="97">
        <v>132.73359092178461</v>
      </c>
      <c r="AL199" s="97">
        <v>142.06692425511795</v>
      </c>
      <c r="AM199" s="97">
        <v>138.06692425511795</v>
      </c>
      <c r="AN199" s="97">
        <v>136.23359092178461</v>
      </c>
      <c r="AO199" s="97">
        <v>139.06692425511795</v>
      </c>
      <c r="AP199" s="97">
        <v>137.56692425511795</v>
      </c>
    </row>
    <row r="200" spans="3:42" x14ac:dyDescent="0.2">
      <c r="C200" s="92">
        <v>600</v>
      </c>
      <c r="D200" s="97">
        <f t="shared" ca="1" si="8"/>
        <v>132.73359092178461</v>
      </c>
      <c r="E200" s="97">
        <f t="shared" ca="1" si="8"/>
        <v>143.1502575884513</v>
      </c>
      <c r="F200" s="97">
        <f t="shared" ca="1" si="8"/>
        <v>153.56692425511795</v>
      </c>
      <c r="G200" s="97">
        <f t="shared" ca="1" si="8"/>
        <v>163.98359092178461</v>
      </c>
      <c r="H200" s="97">
        <f t="shared" ca="1" si="8"/>
        <v>174.4002575884513</v>
      </c>
      <c r="I200" s="97">
        <f t="shared" ca="1" si="8"/>
        <v>184.81692425511795</v>
      </c>
      <c r="K200" s="92">
        <v>600</v>
      </c>
      <c r="L200" s="97">
        <f t="shared" ca="1" si="9"/>
        <v>429.45077276535386</v>
      </c>
      <c r="M200" s="97">
        <f t="shared" ca="1" si="9"/>
        <v>214.72538638267693</v>
      </c>
      <c r="N200" s="97">
        <f t="shared" ca="1" si="9"/>
        <v>143.1502575884513</v>
      </c>
      <c r="O200" s="97">
        <f t="shared" ca="1" si="9"/>
        <v>107.36269319133847</v>
      </c>
      <c r="P200" s="97">
        <f t="shared" ca="1" si="9"/>
        <v>85.890154553070772</v>
      </c>
      <c r="Q200" s="97">
        <f t="shared" ca="1" si="9"/>
        <v>71.575128794225648</v>
      </c>
      <c r="S200" s="92">
        <v>600</v>
      </c>
      <c r="T200" s="97">
        <v>145.45307186169825</v>
      </c>
      <c r="U200" s="97">
        <v>143.50011590473105</v>
      </c>
      <c r="V200" s="97">
        <v>143.1502575884513</v>
      </c>
      <c r="W200" s="97">
        <v>142.928978406911</v>
      </c>
      <c r="X200" s="97">
        <v>142.75074111490002</v>
      </c>
      <c r="Y200" s="97">
        <v>142.66736400435164</v>
      </c>
      <c r="Z200" s="97"/>
      <c r="AB200" s="92">
        <v>600</v>
      </c>
      <c r="AC200" s="97">
        <v>135.10103035380516</v>
      </c>
      <c r="AD200" s="97">
        <v>139.12564397112823</v>
      </c>
      <c r="AE200" s="97">
        <v>140.95501379718417</v>
      </c>
      <c r="AF200" s="97">
        <v>142.00036798350183</v>
      </c>
      <c r="AG200" s="97">
        <v>142.6767736334721</v>
      </c>
      <c r="AH200" s="97">
        <v>143.1502575884513</v>
      </c>
      <c r="AJ200" s="92">
        <v>600</v>
      </c>
      <c r="AK200" s="97">
        <v>143.1502575884513</v>
      </c>
      <c r="AL200" s="97">
        <v>152.48359092178461</v>
      </c>
      <c r="AM200" s="97">
        <v>148.48359092178461</v>
      </c>
      <c r="AN200" s="97">
        <v>146.6502575884513</v>
      </c>
      <c r="AO200" s="97">
        <v>149.48359092178461</v>
      </c>
      <c r="AP200" s="97">
        <v>147.98359092178461</v>
      </c>
    </row>
    <row r="201" spans="3:42" x14ac:dyDescent="0.2">
      <c r="C201" s="92">
        <v>650</v>
      </c>
      <c r="D201" s="97">
        <f t="shared" ca="1" si="8"/>
        <v>143.1502575884513</v>
      </c>
      <c r="E201" s="97">
        <f t="shared" ca="1" si="8"/>
        <v>153.56692425511795</v>
      </c>
      <c r="F201" s="97">
        <f t="shared" ca="1" si="8"/>
        <v>163.98359092178461</v>
      </c>
      <c r="G201" s="97">
        <f t="shared" ca="1" si="8"/>
        <v>174.4002575884513</v>
      </c>
      <c r="H201" s="97">
        <f t="shared" ca="1" si="8"/>
        <v>184.81692425511795</v>
      </c>
      <c r="I201" s="97">
        <f t="shared" ca="1" si="8"/>
        <v>195.23359092178461</v>
      </c>
      <c r="K201" s="92">
        <v>650</v>
      </c>
      <c r="L201" s="97">
        <f t="shared" ca="1" si="9"/>
        <v>460.70077276535386</v>
      </c>
      <c r="M201" s="97">
        <f t="shared" ca="1" si="9"/>
        <v>230.35038638267693</v>
      </c>
      <c r="N201" s="97">
        <f t="shared" ca="1" si="9"/>
        <v>153.56692425511795</v>
      </c>
      <c r="O201" s="97">
        <f t="shared" ca="1" si="9"/>
        <v>115.17519319133847</v>
      </c>
      <c r="P201" s="97">
        <f t="shared" ca="1" si="9"/>
        <v>92.140154553070772</v>
      </c>
      <c r="Q201" s="97">
        <f t="shared" ca="1" si="9"/>
        <v>76.783462127558977</v>
      </c>
      <c r="S201" s="92">
        <v>650</v>
      </c>
      <c r="T201" s="97">
        <v>155.86973852836491</v>
      </c>
      <c r="U201" s="97">
        <v>153.91678257139773</v>
      </c>
      <c r="V201" s="97">
        <v>153.56692425511795</v>
      </c>
      <c r="W201" s="97">
        <v>153.34564507357769</v>
      </c>
      <c r="X201" s="97">
        <v>153.16740778156668</v>
      </c>
      <c r="Y201" s="97">
        <v>153.08403067101833</v>
      </c>
      <c r="Z201" s="97"/>
      <c r="AB201" s="92">
        <v>650</v>
      </c>
      <c r="AC201" s="97">
        <v>145.51769702047184</v>
      </c>
      <c r="AD201" s="97">
        <v>149.54231063779488</v>
      </c>
      <c r="AE201" s="97">
        <v>151.37168046385082</v>
      </c>
      <c r="AF201" s="97">
        <v>152.41703465016849</v>
      </c>
      <c r="AG201" s="97">
        <v>153.09344030013875</v>
      </c>
      <c r="AH201" s="97">
        <v>153.56692425511795</v>
      </c>
      <c r="AJ201" s="92">
        <v>650</v>
      </c>
      <c r="AK201" s="97">
        <v>153.56692425511795</v>
      </c>
      <c r="AL201" s="97">
        <v>162.9002575884513</v>
      </c>
      <c r="AM201" s="97">
        <v>158.9002575884513</v>
      </c>
      <c r="AN201" s="97">
        <v>157.06692425511795</v>
      </c>
      <c r="AO201" s="97">
        <v>159.9002575884513</v>
      </c>
      <c r="AP201" s="97">
        <v>158.4002575884513</v>
      </c>
    </row>
    <row r="202" spans="3:42" x14ac:dyDescent="0.2">
      <c r="C202" s="92">
        <v>700</v>
      </c>
      <c r="D202" s="97">
        <f t="shared" ca="1" si="8"/>
        <v>153.56692425511795</v>
      </c>
      <c r="E202" s="97">
        <f t="shared" ca="1" si="8"/>
        <v>163.98359092178461</v>
      </c>
      <c r="F202" s="97">
        <f t="shared" ca="1" si="8"/>
        <v>174.4002575884513</v>
      </c>
      <c r="G202" s="97">
        <f t="shared" ca="1" si="8"/>
        <v>184.81692425511795</v>
      </c>
      <c r="H202" s="97">
        <f t="shared" ca="1" si="8"/>
        <v>195.23359092178461</v>
      </c>
      <c r="I202" s="97">
        <f t="shared" ca="1" si="8"/>
        <v>205.6502575884513</v>
      </c>
      <c r="K202" s="92">
        <v>700</v>
      </c>
      <c r="L202" s="97">
        <f t="shared" ca="1" si="9"/>
        <v>491.95077276535386</v>
      </c>
      <c r="M202" s="97">
        <f t="shared" ca="1" si="9"/>
        <v>245.97538638267693</v>
      </c>
      <c r="N202" s="97">
        <f t="shared" ca="1" si="9"/>
        <v>163.98359092178461</v>
      </c>
      <c r="O202" s="97">
        <f t="shared" ca="1" si="9"/>
        <v>122.98769319133847</v>
      </c>
      <c r="P202" s="97">
        <f t="shared" ca="1" si="9"/>
        <v>98.390154553070772</v>
      </c>
      <c r="Q202" s="97">
        <f t="shared" ca="1" si="9"/>
        <v>81.991795460892305</v>
      </c>
      <c r="S202" s="92">
        <v>700</v>
      </c>
      <c r="T202" s="97">
        <v>166.28640519503159</v>
      </c>
      <c r="U202" s="97">
        <v>164.33344923806439</v>
      </c>
      <c r="V202" s="97">
        <v>163.98359092178461</v>
      </c>
      <c r="W202" s="97">
        <v>163.76231174024431</v>
      </c>
      <c r="X202" s="97">
        <v>163.58407444823337</v>
      </c>
      <c r="Y202" s="97">
        <v>163.50069733768498</v>
      </c>
      <c r="Z202" s="97"/>
      <c r="AB202" s="92">
        <v>700</v>
      </c>
      <c r="AC202" s="97">
        <v>155.9343636871385</v>
      </c>
      <c r="AD202" s="97">
        <v>159.95897730446154</v>
      </c>
      <c r="AE202" s="97">
        <v>161.78834713051748</v>
      </c>
      <c r="AF202" s="97">
        <v>162.83370131683517</v>
      </c>
      <c r="AG202" s="97">
        <v>163.51010696680544</v>
      </c>
      <c r="AH202" s="97">
        <v>163.98359092178461</v>
      </c>
      <c r="AJ202" s="92">
        <v>700</v>
      </c>
      <c r="AK202" s="97">
        <v>163.98359092178461</v>
      </c>
      <c r="AL202" s="97">
        <v>173.31692425511795</v>
      </c>
      <c r="AM202" s="97">
        <v>169.31692425511795</v>
      </c>
      <c r="AN202" s="97">
        <v>167.48359092178461</v>
      </c>
      <c r="AO202" s="97">
        <v>170.31692425511795</v>
      </c>
      <c r="AP202" s="97">
        <v>168.81692425511795</v>
      </c>
    </row>
    <row r="203" spans="3:42" x14ac:dyDescent="0.2">
      <c r="C203" s="92">
        <v>750</v>
      </c>
      <c r="D203" s="97">
        <f t="shared" ca="1" si="8"/>
        <v>163.98359092178461</v>
      </c>
      <c r="E203" s="97">
        <f t="shared" ca="1" si="8"/>
        <v>174.4002575884513</v>
      </c>
      <c r="F203" s="97">
        <f t="shared" ca="1" si="8"/>
        <v>184.81692425511795</v>
      </c>
      <c r="G203" s="97">
        <f t="shared" ca="1" si="8"/>
        <v>195.23359092178461</v>
      </c>
      <c r="H203" s="97">
        <f t="shared" ca="1" si="8"/>
        <v>205.6502575884513</v>
      </c>
      <c r="I203" s="97">
        <f t="shared" ca="1" si="8"/>
        <v>216.06692425511795</v>
      </c>
      <c r="K203" s="92">
        <v>750</v>
      </c>
      <c r="L203" s="97">
        <f t="shared" ca="1" si="9"/>
        <v>523.2007727653538</v>
      </c>
      <c r="M203" s="97">
        <f t="shared" ca="1" si="9"/>
        <v>261.6003863826769</v>
      </c>
      <c r="N203" s="97">
        <f t="shared" ca="1" si="9"/>
        <v>174.4002575884513</v>
      </c>
      <c r="O203" s="97">
        <f t="shared" ca="1" si="9"/>
        <v>130.80019319133845</v>
      </c>
      <c r="P203" s="97">
        <f t="shared" ca="1" si="9"/>
        <v>104.64015455307077</v>
      </c>
      <c r="Q203" s="97">
        <f t="shared" ca="1" si="9"/>
        <v>87.200128794225648</v>
      </c>
      <c r="S203" s="92">
        <v>750</v>
      </c>
      <c r="T203" s="97">
        <v>176.70307186169825</v>
      </c>
      <c r="U203" s="97">
        <v>174.75011590473108</v>
      </c>
      <c r="V203" s="97">
        <v>174.4002575884513</v>
      </c>
      <c r="W203" s="97">
        <v>174.178978406911</v>
      </c>
      <c r="X203" s="97">
        <v>174.00074111490002</v>
      </c>
      <c r="Y203" s="97">
        <v>173.91736400435164</v>
      </c>
      <c r="Z203" s="97"/>
      <c r="AB203" s="92">
        <v>750</v>
      </c>
      <c r="AC203" s="97">
        <v>166.35103035380516</v>
      </c>
      <c r="AD203" s="97">
        <v>170.3756439711282</v>
      </c>
      <c r="AE203" s="97">
        <v>172.20501379718417</v>
      </c>
      <c r="AF203" s="97">
        <v>173.25036798350183</v>
      </c>
      <c r="AG203" s="97">
        <v>173.9267736334721</v>
      </c>
      <c r="AH203" s="97">
        <v>174.4002575884513</v>
      </c>
      <c r="AJ203" s="92">
        <v>750</v>
      </c>
      <c r="AK203" s="97">
        <v>174.4002575884513</v>
      </c>
      <c r="AL203" s="97">
        <v>183.73359092178461</v>
      </c>
      <c r="AM203" s="97">
        <v>179.73359092178461</v>
      </c>
      <c r="AN203" s="97">
        <v>177.9002575884513</v>
      </c>
      <c r="AO203" s="97">
        <v>180.73359092178461</v>
      </c>
      <c r="AP203" s="97">
        <v>179.23359092178461</v>
      </c>
    </row>
    <row r="204" spans="3:42" x14ac:dyDescent="0.2">
      <c r="C204" s="92">
        <v>800</v>
      </c>
      <c r="D204" s="97">
        <f t="shared" ref="D204:I212" ca="1" si="10">((($C204*$C$29)*$C$24)+D$181-$E$70)/((D$183*$C$29*$C$24)*0.8)</f>
        <v>174.4002575884513</v>
      </c>
      <c r="E204" s="97">
        <f t="shared" ca="1" si="10"/>
        <v>184.81692425511795</v>
      </c>
      <c r="F204" s="97">
        <f t="shared" ca="1" si="10"/>
        <v>195.23359092178461</v>
      </c>
      <c r="G204" s="97">
        <f t="shared" ca="1" si="10"/>
        <v>205.6502575884513</v>
      </c>
      <c r="H204" s="97">
        <f t="shared" ca="1" si="10"/>
        <v>216.06692425511795</v>
      </c>
      <c r="I204" s="97">
        <f t="shared" ca="1" si="10"/>
        <v>226.48359092178461</v>
      </c>
      <c r="K204" s="92">
        <v>800</v>
      </c>
      <c r="L204" s="97">
        <f t="shared" ref="L204:Q212" ca="1" si="11">((($C204*$C$29)*$C$24)+$H$8-$E$70)/((L$183*$C$29*$C$24)*0.8)</f>
        <v>554.4507727653538</v>
      </c>
      <c r="M204" s="97">
        <f t="shared" ca="1" si="11"/>
        <v>277.2253863826769</v>
      </c>
      <c r="N204" s="97">
        <f t="shared" ca="1" si="11"/>
        <v>184.81692425511795</v>
      </c>
      <c r="O204" s="97">
        <f t="shared" ca="1" si="11"/>
        <v>138.61269319133845</v>
      </c>
      <c r="P204" s="97">
        <f t="shared" ca="1" si="11"/>
        <v>110.89015455307077</v>
      </c>
      <c r="Q204" s="97">
        <f t="shared" ca="1" si="11"/>
        <v>92.408462127558977</v>
      </c>
      <c r="S204" s="92">
        <v>800</v>
      </c>
      <c r="T204" s="97">
        <v>187.11973852836488</v>
      </c>
      <c r="U204" s="97">
        <v>185.16678257139773</v>
      </c>
      <c r="V204" s="97">
        <v>184.81692425511795</v>
      </c>
      <c r="W204" s="97">
        <v>184.59564507357766</v>
      </c>
      <c r="X204" s="97">
        <v>184.41740778156668</v>
      </c>
      <c r="Y204" s="97">
        <v>184.33403067101833</v>
      </c>
      <c r="Z204" s="97"/>
      <c r="AB204" s="92">
        <v>800</v>
      </c>
      <c r="AC204" s="97">
        <v>176.76769702047184</v>
      </c>
      <c r="AD204" s="97">
        <v>180.79231063779488</v>
      </c>
      <c r="AE204" s="97">
        <v>182.62168046385082</v>
      </c>
      <c r="AF204" s="97">
        <v>183.66703465016849</v>
      </c>
      <c r="AG204" s="97">
        <v>184.34344030013875</v>
      </c>
      <c r="AH204" s="97">
        <v>184.81692425511795</v>
      </c>
      <c r="AJ204" s="92">
        <v>800</v>
      </c>
      <c r="AK204" s="97">
        <v>184.81692425511795</v>
      </c>
      <c r="AL204" s="97">
        <v>194.1502575884513</v>
      </c>
      <c r="AM204" s="97">
        <v>190.1502575884513</v>
      </c>
      <c r="AN204" s="97">
        <v>188.31692425511795</v>
      </c>
      <c r="AO204" s="97">
        <v>191.1502575884513</v>
      </c>
      <c r="AP204" s="97">
        <v>189.6502575884513</v>
      </c>
    </row>
    <row r="205" spans="3:42" x14ac:dyDescent="0.2">
      <c r="C205" s="92">
        <v>850</v>
      </c>
      <c r="D205" s="97">
        <f t="shared" ca="1" si="10"/>
        <v>184.81692425511795</v>
      </c>
      <c r="E205" s="97">
        <f t="shared" ca="1" si="10"/>
        <v>195.23359092178461</v>
      </c>
      <c r="F205" s="97">
        <f t="shared" ca="1" si="10"/>
        <v>205.6502575884513</v>
      </c>
      <c r="G205" s="97">
        <f t="shared" ca="1" si="10"/>
        <v>216.06692425511795</v>
      </c>
      <c r="H205" s="97">
        <f t="shared" ca="1" si="10"/>
        <v>226.48359092178461</v>
      </c>
      <c r="I205" s="97">
        <f t="shared" ca="1" si="10"/>
        <v>236.9002575884513</v>
      </c>
      <c r="K205" s="92">
        <v>850</v>
      </c>
      <c r="L205" s="97">
        <f t="shared" ca="1" si="11"/>
        <v>585.7007727653538</v>
      </c>
      <c r="M205" s="97">
        <f t="shared" ca="1" si="11"/>
        <v>292.8503863826769</v>
      </c>
      <c r="N205" s="97">
        <f t="shared" ca="1" si="11"/>
        <v>195.23359092178461</v>
      </c>
      <c r="O205" s="97">
        <f t="shared" ca="1" si="11"/>
        <v>146.42519319133845</v>
      </c>
      <c r="P205" s="97">
        <f t="shared" ca="1" si="11"/>
        <v>117.14015455307077</v>
      </c>
      <c r="Q205" s="97">
        <f t="shared" ca="1" si="11"/>
        <v>97.616795460892305</v>
      </c>
      <c r="S205" s="92">
        <v>850</v>
      </c>
      <c r="T205" s="97">
        <v>197.53640519503153</v>
      </c>
      <c r="U205" s="97">
        <v>195.58344923806439</v>
      </c>
      <c r="V205" s="97">
        <v>195.23359092178461</v>
      </c>
      <c r="W205" s="97">
        <v>195.01231174024431</v>
      </c>
      <c r="X205" s="97">
        <v>194.83407444823337</v>
      </c>
      <c r="Y205" s="97">
        <v>194.75069733768498</v>
      </c>
      <c r="Z205" s="97"/>
      <c r="AB205" s="92">
        <v>850</v>
      </c>
      <c r="AC205" s="97">
        <v>187.1843636871385</v>
      </c>
      <c r="AD205" s="97">
        <v>191.20897730446154</v>
      </c>
      <c r="AE205" s="97">
        <v>193.03834713051748</v>
      </c>
      <c r="AF205" s="97">
        <v>194.08370131683517</v>
      </c>
      <c r="AG205" s="97">
        <v>194.76010696680544</v>
      </c>
      <c r="AH205" s="97">
        <v>195.23359092178461</v>
      </c>
      <c r="AJ205" s="92">
        <v>850</v>
      </c>
      <c r="AK205" s="97">
        <v>195.23359092178461</v>
      </c>
      <c r="AL205" s="97">
        <v>204.56692425511795</v>
      </c>
      <c r="AM205" s="97">
        <v>200.56692425511795</v>
      </c>
      <c r="AN205" s="97">
        <v>198.73359092178461</v>
      </c>
      <c r="AO205" s="97">
        <v>201.56692425511795</v>
      </c>
      <c r="AP205" s="97">
        <v>200.06692425511795</v>
      </c>
    </row>
    <row r="206" spans="3:42" x14ac:dyDescent="0.2">
      <c r="C206" s="92">
        <v>900</v>
      </c>
      <c r="D206" s="97">
        <f t="shared" ca="1" si="10"/>
        <v>195.23359092178461</v>
      </c>
      <c r="E206" s="97">
        <f t="shared" ca="1" si="10"/>
        <v>205.6502575884513</v>
      </c>
      <c r="F206" s="97">
        <f t="shared" ca="1" si="10"/>
        <v>216.06692425511795</v>
      </c>
      <c r="G206" s="97">
        <f t="shared" ca="1" si="10"/>
        <v>226.48359092178461</v>
      </c>
      <c r="H206" s="97">
        <f t="shared" ca="1" si="10"/>
        <v>236.9002575884513</v>
      </c>
      <c r="I206" s="97">
        <f t="shared" ca="1" si="10"/>
        <v>247.31692425511795</v>
      </c>
      <c r="K206" s="92">
        <v>900</v>
      </c>
      <c r="L206" s="97">
        <f t="shared" ca="1" si="11"/>
        <v>616.9507727653538</v>
      </c>
      <c r="M206" s="97">
        <f t="shared" ca="1" si="11"/>
        <v>308.4753863826769</v>
      </c>
      <c r="N206" s="97">
        <f t="shared" ca="1" si="11"/>
        <v>205.6502575884513</v>
      </c>
      <c r="O206" s="97">
        <f t="shared" ca="1" si="11"/>
        <v>154.23769319133845</v>
      </c>
      <c r="P206" s="97">
        <f t="shared" ca="1" si="11"/>
        <v>123.39015455307077</v>
      </c>
      <c r="Q206" s="97">
        <f t="shared" ca="1" si="11"/>
        <v>102.82512879422565</v>
      </c>
      <c r="S206" s="92">
        <v>900</v>
      </c>
      <c r="T206" s="97">
        <v>207.95307186169822</v>
      </c>
      <c r="U206" s="97">
        <v>206.00011590473108</v>
      </c>
      <c r="V206" s="97">
        <v>205.6502575884513</v>
      </c>
      <c r="W206" s="97">
        <v>205.428978406911</v>
      </c>
      <c r="X206" s="97">
        <v>205.25074111490002</v>
      </c>
      <c r="Y206" s="97">
        <v>205.16736400435164</v>
      </c>
      <c r="Z206" s="97"/>
      <c r="AB206" s="92">
        <v>900</v>
      </c>
      <c r="AC206" s="97">
        <v>197.60103035380516</v>
      </c>
      <c r="AD206" s="97">
        <v>201.6256439711282</v>
      </c>
      <c r="AE206" s="97">
        <v>203.45501379718417</v>
      </c>
      <c r="AF206" s="97">
        <v>204.50036798350183</v>
      </c>
      <c r="AG206" s="97">
        <v>205.1767736334721</v>
      </c>
      <c r="AH206" s="97">
        <v>205.6502575884513</v>
      </c>
      <c r="AJ206" s="92">
        <v>900</v>
      </c>
      <c r="AK206" s="97">
        <v>205.6502575884513</v>
      </c>
      <c r="AL206" s="97">
        <v>214.98359092178461</v>
      </c>
      <c r="AM206" s="97">
        <v>210.98359092178461</v>
      </c>
      <c r="AN206" s="97">
        <v>209.1502575884513</v>
      </c>
      <c r="AO206" s="97">
        <v>211.98359092178461</v>
      </c>
      <c r="AP206" s="97">
        <v>210.48359092178461</v>
      </c>
    </row>
    <row r="207" spans="3:42" x14ac:dyDescent="0.2">
      <c r="C207" s="92">
        <v>950</v>
      </c>
      <c r="D207" s="97">
        <f t="shared" ca="1" si="10"/>
        <v>205.6502575884513</v>
      </c>
      <c r="E207" s="97">
        <f t="shared" ca="1" si="10"/>
        <v>216.06692425511795</v>
      </c>
      <c r="F207" s="97">
        <f t="shared" ca="1" si="10"/>
        <v>226.48359092178461</v>
      </c>
      <c r="G207" s="97">
        <f t="shared" ca="1" si="10"/>
        <v>236.9002575884513</v>
      </c>
      <c r="H207" s="97">
        <f t="shared" ca="1" si="10"/>
        <v>247.31692425511795</v>
      </c>
      <c r="I207" s="97">
        <f t="shared" ca="1" si="10"/>
        <v>257.73359092178464</v>
      </c>
      <c r="K207" s="92">
        <v>950</v>
      </c>
      <c r="L207" s="97">
        <f t="shared" ca="1" si="11"/>
        <v>648.2007727653538</v>
      </c>
      <c r="M207" s="97">
        <f t="shared" ca="1" si="11"/>
        <v>324.1003863826769</v>
      </c>
      <c r="N207" s="97">
        <f t="shared" ca="1" si="11"/>
        <v>216.06692425511795</v>
      </c>
      <c r="O207" s="97">
        <f t="shared" ca="1" si="11"/>
        <v>162.05019319133845</v>
      </c>
      <c r="P207" s="97">
        <f t="shared" ca="1" si="11"/>
        <v>129.64015455307077</v>
      </c>
      <c r="Q207" s="97">
        <f t="shared" ca="1" si="11"/>
        <v>108.03346212755898</v>
      </c>
      <c r="S207" s="92">
        <v>950</v>
      </c>
      <c r="T207" s="97">
        <v>218.36973852836488</v>
      </c>
      <c r="U207" s="97">
        <v>216.41678257139773</v>
      </c>
      <c r="V207" s="97">
        <v>216.06692425511795</v>
      </c>
      <c r="W207" s="97">
        <v>215.84564507357766</v>
      </c>
      <c r="X207" s="97">
        <v>215.66740778156668</v>
      </c>
      <c r="Y207" s="97">
        <v>215.58403067101833</v>
      </c>
      <c r="Z207" s="97"/>
      <c r="AB207" s="92">
        <v>950</v>
      </c>
      <c r="AC207" s="97">
        <v>208.01769702047184</v>
      </c>
      <c r="AD207" s="97">
        <v>212.04231063779488</v>
      </c>
      <c r="AE207" s="97">
        <v>213.87168046385082</v>
      </c>
      <c r="AF207" s="97">
        <v>214.91703465016849</v>
      </c>
      <c r="AG207" s="97">
        <v>215.59344030013875</v>
      </c>
      <c r="AH207" s="97">
        <v>216.06692425511795</v>
      </c>
      <c r="AJ207" s="92">
        <v>950</v>
      </c>
      <c r="AK207" s="97">
        <v>216.06692425511795</v>
      </c>
      <c r="AL207" s="97">
        <v>225.4002575884513</v>
      </c>
      <c r="AM207" s="97">
        <v>221.4002575884513</v>
      </c>
      <c r="AN207" s="97">
        <v>219.56692425511795</v>
      </c>
      <c r="AO207" s="97">
        <v>222.4002575884513</v>
      </c>
      <c r="AP207" s="97">
        <v>220.9002575884513</v>
      </c>
    </row>
    <row r="208" spans="3:42" x14ac:dyDescent="0.2">
      <c r="C208" s="92">
        <v>1000</v>
      </c>
      <c r="D208" s="97">
        <f t="shared" ca="1" si="10"/>
        <v>216.06692425511795</v>
      </c>
      <c r="E208" s="97">
        <f t="shared" ca="1" si="10"/>
        <v>226.48359092178461</v>
      </c>
      <c r="F208" s="97">
        <f t="shared" ca="1" si="10"/>
        <v>236.9002575884513</v>
      </c>
      <c r="G208" s="97">
        <f t="shared" ca="1" si="10"/>
        <v>247.31692425511795</v>
      </c>
      <c r="H208" s="97">
        <f t="shared" ca="1" si="10"/>
        <v>257.73359092178464</v>
      </c>
      <c r="I208" s="97">
        <f t="shared" ca="1" si="10"/>
        <v>268.15025758845127</v>
      </c>
      <c r="K208" s="92">
        <v>1000</v>
      </c>
      <c r="L208" s="97">
        <f t="shared" ca="1" si="11"/>
        <v>679.4507727653538</v>
      </c>
      <c r="M208" s="97">
        <f t="shared" ca="1" si="11"/>
        <v>339.7253863826769</v>
      </c>
      <c r="N208" s="97">
        <f t="shared" ca="1" si="11"/>
        <v>226.48359092178461</v>
      </c>
      <c r="O208" s="97">
        <f t="shared" ca="1" si="11"/>
        <v>169.86269319133845</v>
      </c>
      <c r="P208" s="97">
        <f t="shared" ca="1" si="11"/>
        <v>135.89015455307077</v>
      </c>
      <c r="Q208" s="97">
        <f t="shared" ca="1" si="11"/>
        <v>113.24179546089231</v>
      </c>
      <c r="S208" s="92">
        <v>1000</v>
      </c>
      <c r="T208" s="97">
        <v>228.78640519503153</v>
      </c>
      <c r="U208" s="97">
        <v>226.83344923806439</v>
      </c>
      <c r="V208" s="97">
        <v>226.48359092178461</v>
      </c>
      <c r="W208" s="97">
        <v>226.26231174024431</v>
      </c>
      <c r="X208" s="97">
        <v>226.08407444823337</v>
      </c>
      <c r="Y208" s="97">
        <v>226.00069733768498</v>
      </c>
      <c r="Z208" s="97"/>
      <c r="AB208" s="92">
        <v>1000</v>
      </c>
      <c r="AC208" s="97">
        <v>218.4343636871385</v>
      </c>
      <c r="AD208" s="97">
        <v>222.45897730446154</v>
      </c>
      <c r="AE208" s="97">
        <v>224.28834713051748</v>
      </c>
      <c r="AF208" s="97">
        <v>225.33370131683517</v>
      </c>
      <c r="AG208" s="97">
        <v>226.01010696680544</v>
      </c>
      <c r="AH208" s="97">
        <v>226.48359092178461</v>
      </c>
      <c r="AJ208" s="92">
        <v>1000</v>
      </c>
      <c r="AK208" s="97">
        <v>226.48359092178461</v>
      </c>
      <c r="AL208" s="97">
        <v>235.81692425511795</v>
      </c>
      <c r="AM208" s="97">
        <v>231.81692425511795</v>
      </c>
      <c r="AN208" s="97">
        <v>229.98359092178461</v>
      </c>
      <c r="AO208" s="97">
        <v>232.81692425511795</v>
      </c>
      <c r="AP208" s="97">
        <v>231.31692425511795</v>
      </c>
    </row>
    <row r="209" spans="3:42" x14ac:dyDescent="0.2">
      <c r="C209" s="92">
        <v>1050</v>
      </c>
      <c r="D209" s="97">
        <f t="shared" ca="1" si="10"/>
        <v>226.48359092178461</v>
      </c>
      <c r="E209" s="97">
        <f t="shared" ca="1" si="10"/>
        <v>236.9002575884513</v>
      </c>
      <c r="F209" s="97">
        <f t="shared" ca="1" si="10"/>
        <v>247.31692425511795</v>
      </c>
      <c r="G209" s="97">
        <f t="shared" ca="1" si="10"/>
        <v>257.73359092178464</v>
      </c>
      <c r="H209" s="97">
        <f t="shared" ca="1" si="10"/>
        <v>268.15025758845127</v>
      </c>
      <c r="I209" s="97">
        <f t="shared" ca="1" si="10"/>
        <v>278.56692425511795</v>
      </c>
      <c r="K209" s="92">
        <v>1050</v>
      </c>
      <c r="L209" s="97">
        <f t="shared" ca="1" si="11"/>
        <v>710.7007727653538</v>
      </c>
      <c r="M209" s="97">
        <f t="shared" ca="1" si="11"/>
        <v>355.3503863826769</v>
      </c>
      <c r="N209" s="97">
        <f t="shared" ca="1" si="11"/>
        <v>236.9002575884513</v>
      </c>
      <c r="O209" s="97">
        <f t="shared" ca="1" si="11"/>
        <v>177.67519319133845</v>
      </c>
      <c r="P209" s="97">
        <f t="shared" ca="1" si="11"/>
        <v>142.14015455307077</v>
      </c>
      <c r="Q209" s="97">
        <f t="shared" ca="1" si="11"/>
        <v>118.45012879422565</v>
      </c>
      <c r="S209" s="92">
        <v>1050</v>
      </c>
      <c r="T209" s="97">
        <v>239.20307186169822</v>
      </c>
      <c r="U209" s="97">
        <v>237.25011590473108</v>
      </c>
      <c r="V209" s="97">
        <v>236.9002575884513</v>
      </c>
      <c r="W209" s="97">
        <v>236.678978406911</v>
      </c>
      <c r="X209" s="97">
        <v>236.50074111490002</v>
      </c>
      <c r="Y209" s="97">
        <v>236.41736400435164</v>
      </c>
      <c r="Z209" s="97"/>
      <c r="AB209" s="92">
        <v>1050</v>
      </c>
      <c r="AC209" s="97">
        <v>228.85103035380516</v>
      </c>
      <c r="AD209" s="97">
        <v>232.8756439711282</v>
      </c>
      <c r="AE209" s="97">
        <v>234.70501379718417</v>
      </c>
      <c r="AF209" s="97">
        <v>235.75036798350183</v>
      </c>
      <c r="AG209" s="97">
        <v>236.4267736334721</v>
      </c>
      <c r="AH209" s="97">
        <v>236.9002575884513</v>
      </c>
      <c r="AJ209" s="92">
        <v>1050</v>
      </c>
      <c r="AK209" s="97">
        <v>236.9002575884513</v>
      </c>
      <c r="AL209" s="97">
        <v>246.23359092178461</v>
      </c>
      <c r="AM209" s="97">
        <v>242.23359092178461</v>
      </c>
      <c r="AN209" s="97">
        <v>240.4002575884513</v>
      </c>
      <c r="AO209" s="97">
        <v>243.23359092178461</v>
      </c>
      <c r="AP209" s="97">
        <v>241.73359092178461</v>
      </c>
    </row>
    <row r="210" spans="3:42" x14ac:dyDescent="0.2">
      <c r="C210" s="92">
        <v>1100</v>
      </c>
      <c r="D210" s="97">
        <f t="shared" ca="1" si="10"/>
        <v>236.9002575884513</v>
      </c>
      <c r="E210" s="97">
        <f t="shared" ca="1" si="10"/>
        <v>247.31692425511795</v>
      </c>
      <c r="F210" s="97">
        <f t="shared" ca="1" si="10"/>
        <v>257.73359092178464</v>
      </c>
      <c r="G210" s="97">
        <f t="shared" ca="1" si="10"/>
        <v>268.15025758845127</v>
      </c>
      <c r="H210" s="97">
        <f t="shared" ca="1" si="10"/>
        <v>278.56692425511795</v>
      </c>
      <c r="I210" s="97">
        <f t="shared" ca="1" si="10"/>
        <v>288.98359092178464</v>
      </c>
      <c r="K210" s="92">
        <v>1100</v>
      </c>
      <c r="L210" s="97">
        <f t="shared" ca="1" si="11"/>
        <v>741.9507727653538</v>
      </c>
      <c r="M210" s="97">
        <f t="shared" ca="1" si="11"/>
        <v>370.9753863826769</v>
      </c>
      <c r="N210" s="97">
        <f t="shared" ca="1" si="11"/>
        <v>247.31692425511795</v>
      </c>
      <c r="O210" s="97">
        <f t="shared" ca="1" si="11"/>
        <v>185.48769319133845</v>
      </c>
      <c r="P210" s="97">
        <f t="shared" ca="1" si="11"/>
        <v>148.39015455307077</v>
      </c>
      <c r="Q210" s="97">
        <f t="shared" ca="1" si="11"/>
        <v>123.65846212755898</v>
      </c>
      <c r="S210" s="92">
        <v>1100</v>
      </c>
      <c r="T210" s="97">
        <v>249.61973852836488</v>
      </c>
      <c r="U210" s="97">
        <v>247.66678257139773</v>
      </c>
      <c r="V210" s="97">
        <v>247.31692425511795</v>
      </c>
      <c r="W210" s="97">
        <v>247.09564507357766</v>
      </c>
      <c r="X210" s="97">
        <v>246.91740778156668</v>
      </c>
      <c r="Y210" s="97">
        <v>246.83403067101833</v>
      </c>
      <c r="Z210" s="97"/>
      <c r="AB210" s="92">
        <v>1100</v>
      </c>
      <c r="AC210" s="97">
        <v>239.26769702047184</v>
      </c>
      <c r="AD210" s="97">
        <v>243.29231063779488</v>
      </c>
      <c r="AE210" s="97">
        <v>245.12168046385082</v>
      </c>
      <c r="AF210" s="97">
        <v>246.16703465016849</v>
      </c>
      <c r="AG210" s="97">
        <v>246.84344030013875</v>
      </c>
      <c r="AH210" s="97">
        <v>247.31692425511795</v>
      </c>
      <c r="AJ210" s="92">
        <v>1100</v>
      </c>
      <c r="AK210" s="97">
        <v>247.31692425511795</v>
      </c>
      <c r="AL210" s="97">
        <v>256.65025758845127</v>
      </c>
      <c r="AM210" s="97">
        <v>252.6502575884513</v>
      </c>
      <c r="AN210" s="97">
        <v>250.81692425511795</v>
      </c>
      <c r="AO210" s="97">
        <v>253.6502575884513</v>
      </c>
      <c r="AP210" s="97">
        <v>252.1502575884513</v>
      </c>
    </row>
    <row r="211" spans="3:42" x14ac:dyDescent="0.2">
      <c r="C211" s="92">
        <v>1150</v>
      </c>
      <c r="D211" s="97">
        <f t="shared" ca="1" si="10"/>
        <v>247.31692425511795</v>
      </c>
      <c r="E211" s="97">
        <f t="shared" ca="1" si="10"/>
        <v>257.73359092178464</v>
      </c>
      <c r="F211" s="97">
        <f t="shared" ca="1" si="10"/>
        <v>268.15025758845127</v>
      </c>
      <c r="G211" s="97">
        <f t="shared" ca="1" si="10"/>
        <v>278.56692425511795</v>
      </c>
      <c r="H211" s="97">
        <f t="shared" ca="1" si="10"/>
        <v>288.98359092178464</v>
      </c>
      <c r="I211" s="97">
        <f t="shared" ca="1" si="10"/>
        <v>299.40025758845127</v>
      </c>
      <c r="K211" s="92">
        <v>1150</v>
      </c>
      <c r="L211" s="97">
        <f t="shared" ca="1" si="11"/>
        <v>773.2007727653538</v>
      </c>
      <c r="M211" s="97">
        <f t="shared" ca="1" si="11"/>
        <v>386.6003863826769</v>
      </c>
      <c r="N211" s="97">
        <f t="shared" ca="1" si="11"/>
        <v>257.73359092178464</v>
      </c>
      <c r="O211" s="97">
        <f t="shared" ca="1" si="11"/>
        <v>193.30019319133845</v>
      </c>
      <c r="P211" s="97">
        <f t="shared" ca="1" si="11"/>
        <v>154.64015455307077</v>
      </c>
      <c r="Q211" s="97">
        <f t="shared" ca="1" si="11"/>
        <v>128.86679546089232</v>
      </c>
      <c r="S211" s="92">
        <v>1150</v>
      </c>
      <c r="T211" s="97">
        <v>260.03640519503153</v>
      </c>
      <c r="U211" s="97">
        <v>258.08344923806442</v>
      </c>
      <c r="V211" s="97">
        <v>257.73359092178464</v>
      </c>
      <c r="W211" s="97">
        <v>257.51231174024434</v>
      </c>
      <c r="X211" s="97">
        <v>257.33407444823337</v>
      </c>
      <c r="Y211" s="97">
        <v>257.25069733768498</v>
      </c>
      <c r="Z211" s="97"/>
      <c r="AB211" s="92">
        <v>1150</v>
      </c>
      <c r="AC211" s="97">
        <v>249.6843636871385</v>
      </c>
      <c r="AD211" s="97">
        <v>253.70897730446154</v>
      </c>
      <c r="AE211" s="97">
        <v>255.53834713051748</v>
      </c>
      <c r="AF211" s="97">
        <v>256.58370131683517</v>
      </c>
      <c r="AG211" s="97">
        <v>257.26010696680544</v>
      </c>
      <c r="AH211" s="97">
        <v>257.73359092178464</v>
      </c>
      <c r="AJ211" s="92">
        <v>1150</v>
      </c>
      <c r="AK211" s="97">
        <v>257.73359092178464</v>
      </c>
      <c r="AL211" s="97">
        <v>267.06692425511795</v>
      </c>
      <c r="AM211" s="97">
        <v>263.06692425511795</v>
      </c>
      <c r="AN211" s="97">
        <v>261.23359092178464</v>
      </c>
      <c r="AO211" s="97">
        <v>264.06692425511795</v>
      </c>
      <c r="AP211" s="97">
        <v>262.56692425511795</v>
      </c>
    </row>
    <row r="212" spans="3:42" x14ac:dyDescent="0.2">
      <c r="C212" s="92">
        <v>1200</v>
      </c>
      <c r="D212" s="97">
        <f t="shared" ca="1" si="10"/>
        <v>257.73359092178464</v>
      </c>
      <c r="E212" s="97">
        <f t="shared" ca="1" si="10"/>
        <v>268.15025758845127</v>
      </c>
      <c r="F212" s="97">
        <f t="shared" ca="1" si="10"/>
        <v>278.56692425511795</v>
      </c>
      <c r="G212" s="97">
        <f t="shared" ca="1" si="10"/>
        <v>288.98359092178464</v>
      </c>
      <c r="H212" s="97">
        <f t="shared" ca="1" si="10"/>
        <v>299.40025758845127</v>
      </c>
      <c r="I212" s="97">
        <f t="shared" ca="1" si="10"/>
        <v>309.81692425511795</v>
      </c>
      <c r="K212" s="92">
        <v>1200</v>
      </c>
      <c r="L212" s="97">
        <f t="shared" ca="1" si="11"/>
        <v>804.4507727653538</v>
      </c>
      <c r="M212" s="97">
        <f t="shared" ca="1" si="11"/>
        <v>402.2253863826769</v>
      </c>
      <c r="N212" s="97">
        <f t="shared" ca="1" si="11"/>
        <v>268.15025758845127</v>
      </c>
      <c r="O212" s="97">
        <f t="shared" ca="1" si="11"/>
        <v>201.11269319133845</v>
      </c>
      <c r="P212" s="97">
        <f t="shared" ca="1" si="11"/>
        <v>160.89015455307077</v>
      </c>
      <c r="Q212" s="97">
        <f t="shared" ca="1" si="11"/>
        <v>134.07512879422563</v>
      </c>
      <c r="S212" s="92">
        <v>1200</v>
      </c>
      <c r="T212" s="97">
        <v>270.45307186169822</v>
      </c>
      <c r="U212" s="97">
        <v>268.50011590473105</v>
      </c>
      <c r="V212" s="97">
        <v>268.15025758845127</v>
      </c>
      <c r="W212" s="97">
        <v>267.92897840691097</v>
      </c>
      <c r="X212" s="97">
        <v>267.75074111490005</v>
      </c>
      <c r="Y212" s="97">
        <v>267.66736400435167</v>
      </c>
      <c r="Z212" s="97"/>
      <c r="AB212" s="92">
        <v>1200</v>
      </c>
      <c r="AC212" s="97">
        <v>260.10103035380513</v>
      </c>
      <c r="AD212" s="97">
        <v>264.12564397112823</v>
      </c>
      <c r="AE212" s="97">
        <v>265.95501379718417</v>
      </c>
      <c r="AF212" s="97">
        <v>267.00036798350186</v>
      </c>
      <c r="AG212" s="97">
        <v>267.67677363347212</v>
      </c>
      <c r="AH212" s="97">
        <v>268.15025758845127</v>
      </c>
      <c r="AJ212" s="92">
        <v>1200</v>
      </c>
      <c r="AK212" s="97">
        <v>268.15025758845127</v>
      </c>
      <c r="AL212" s="97">
        <v>277.48359092178464</v>
      </c>
      <c r="AM212" s="97">
        <v>273.48359092178464</v>
      </c>
      <c r="AN212" s="97">
        <v>271.65025758845127</v>
      </c>
      <c r="AO212" s="97">
        <v>274.48359092178464</v>
      </c>
      <c r="AP212" s="97">
        <v>272.98359092178464</v>
      </c>
    </row>
    <row r="213" spans="3:42" x14ac:dyDescent="0.2">
      <c r="W213" s="97"/>
      <c r="Z213" s="97"/>
    </row>
    <row r="214" spans="3:42" x14ac:dyDescent="0.2">
      <c r="W214" s="97"/>
      <c r="Z214" s="97"/>
    </row>
    <row r="215" spans="3:42" x14ac:dyDescent="0.2">
      <c r="W215" s="97"/>
      <c r="Z215" s="97"/>
    </row>
    <row r="216" spans="3:42" x14ac:dyDescent="0.2">
      <c r="W216" s="97"/>
      <c r="Z216" s="97"/>
    </row>
    <row r="217" spans="3:42" x14ac:dyDescent="0.2">
      <c r="W217" s="97"/>
      <c r="Z217" s="97"/>
    </row>
    <row r="218" spans="3:42" x14ac:dyDescent="0.2">
      <c r="W218" s="97"/>
      <c r="Z218" s="97"/>
    </row>
    <row r="219" spans="3:42" x14ac:dyDescent="0.2">
      <c r="W219" s="97"/>
      <c r="Z219" s="97"/>
    </row>
    <row r="220" spans="3:42" x14ac:dyDescent="0.2">
      <c r="W220" s="97"/>
      <c r="Z220" s="97"/>
    </row>
    <row r="221" spans="3:42" x14ac:dyDescent="0.2">
      <c r="W221" s="97"/>
      <c r="Z221" s="97"/>
    </row>
    <row r="222" spans="3:42" x14ac:dyDescent="0.2">
      <c r="W222" s="97"/>
      <c r="Z222" s="97"/>
    </row>
    <row r="223" spans="3:42" x14ac:dyDescent="0.2">
      <c r="W223" s="97"/>
      <c r="Z223" s="97"/>
    </row>
    <row r="224" spans="3:42" x14ac:dyDescent="0.2">
      <c r="W224" s="97"/>
      <c r="Z224" s="97"/>
    </row>
    <row r="225" spans="23:26" x14ac:dyDescent="0.2">
      <c r="W225" s="97"/>
      <c r="Z225" s="97"/>
    </row>
    <row r="226" spans="23:26" x14ac:dyDescent="0.2">
      <c r="W226" s="97"/>
      <c r="Z226" s="97"/>
    </row>
    <row r="227" spans="23:26" x14ac:dyDescent="0.2">
      <c r="W227" s="97"/>
      <c r="Z227" s="97"/>
    </row>
    <row r="228" spans="23:26" x14ac:dyDescent="0.2">
      <c r="W228" s="97"/>
      <c r="Z228" s="97"/>
    </row>
    <row r="229" spans="23:26" x14ac:dyDescent="0.2">
      <c r="W229" s="97"/>
      <c r="Z229" s="97"/>
    </row>
    <row r="230" spans="23:26" x14ac:dyDescent="0.2">
      <c r="W230" s="97"/>
      <c r="Z230" s="97"/>
    </row>
    <row r="231" spans="23:26" x14ac:dyDescent="0.2">
      <c r="W231" s="97"/>
      <c r="Z231" s="97"/>
    </row>
    <row r="232" spans="23:26" x14ac:dyDescent="0.2">
      <c r="W232" s="97"/>
      <c r="Z232" s="97"/>
    </row>
    <row r="233" spans="23:26" x14ac:dyDescent="0.2">
      <c r="W233" s="97"/>
      <c r="Z233" s="97"/>
    </row>
    <row r="234" spans="23:26" x14ac:dyDescent="0.2">
      <c r="W234" s="97"/>
      <c r="Z234" s="97"/>
    </row>
    <row r="235" spans="23:26" x14ac:dyDescent="0.2">
      <c r="W235" s="97"/>
      <c r="Z235" s="97"/>
    </row>
    <row r="236" spans="23:26" x14ac:dyDescent="0.2">
      <c r="W236" s="97"/>
      <c r="Z236" s="97"/>
    </row>
    <row r="237" spans="23:26" x14ac:dyDescent="0.2">
      <c r="W237" s="97"/>
      <c r="Z237" s="97"/>
    </row>
    <row r="238" spans="23:26" x14ac:dyDescent="0.2">
      <c r="W238" s="97"/>
      <c r="Z238" s="97"/>
    </row>
    <row r="239" spans="23:26" x14ac:dyDescent="0.2">
      <c r="W239" s="97"/>
      <c r="Z239" s="97"/>
    </row>
    <row r="240" spans="23:26" x14ac:dyDescent="0.2">
      <c r="W240" s="97"/>
      <c r="Z240" s="97"/>
    </row>
    <row r="241" spans="23:26" x14ac:dyDescent="0.2">
      <c r="W241" s="97"/>
      <c r="Z241" s="97"/>
    </row>
    <row r="242" spans="23:26" x14ac:dyDescent="0.2">
      <c r="W242" s="97"/>
      <c r="Z242" s="97"/>
    </row>
    <row r="243" spans="23:26" x14ac:dyDescent="0.2">
      <c r="W243" s="97"/>
      <c r="Z243" s="97"/>
    </row>
    <row r="244" spans="23:26" x14ac:dyDescent="0.2">
      <c r="W244" s="97"/>
      <c r="Z244" s="97"/>
    </row>
    <row r="245" spans="23:26" x14ac:dyDescent="0.2">
      <c r="W245" s="97"/>
      <c r="Z245" s="97"/>
    </row>
    <row r="246" spans="23:26" x14ac:dyDescent="0.2">
      <c r="W246" s="97"/>
      <c r="Z246" s="97"/>
    </row>
    <row r="247" spans="23:26" x14ac:dyDescent="0.2">
      <c r="W247" s="97"/>
      <c r="Z247" s="97"/>
    </row>
    <row r="248" spans="23:26" x14ac:dyDescent="0.2">
      <c r="W248" s="97"/>
      <c r="Z248" s="97"/>
    </row>
    <row r="249" spans="23:26" x14ac:dyDescent="0.2">
      <c r="W249" s="97"/>
      <c r="Z249" s="97"/>
    </row>
    <row r="250" spans="23:26" x14ac:dyDescent="0.2">
      <c r="W250" s="97"/>
      <c r="Z250" s="97"/>
    </row>
    <row r="251" spans="23:26" x14ac:dyDescent="0.2">
      <c r="W251" s="97"/>
      <c r="Z251" s="97"/>
    </row>
    <row r="252" spans="23:26" x14ac:dyDescent="0.2">
      <c r="W252" s="97"/>
      <c r="Z252" s="97"/>
    </row>
    <row r="253" spans="23:26" x14ac:dyDescent="0.2">
      <c r="W253" s="97"/>
      <c r="Z253" s="97"/>
    </row>
    <row r="254" spans="23:26" x14ac:dyDescent="0.2">
      <c r="W254" s="97"/>
      <c r="Z254" s="97"/>
    </row>
    <row r="255" spans="23:26" x14ac:dyDescent="0.2">
      <c r="W255" s="97"/>
      <c r="Z255" s="97"/>
    </row>
    <row r="256" spans="23:26" x14ac:dyDescent="0.2">
      <c r="W256" s="97"/>
      <c r="Z256" s="97"/>
    </row>
    <row r="257" spans="23:26" x14ac:dyDescent="0.2">
      <c r="W257" s="97"/>
      <c r="Z257" s="97"/>
    </row>
    <row r="258" spans="23:26" x14ac:dyDescent="0.2">
      <c r="W258" s="97"/>
      <c r="Z258" s="97"/>
    </row>
    <row r="259" spans="23:26" x14ac:dyDescent="0.2">
      <c r="W259" s="97"/>
      <c r="Z259" s="97"/>
    </row>
    <row r="260" spans="23:26" x14ac:dyDescent="0.2">
      <c r="W260" s="97"/>
      <c r="Z260" s="97"/>
    </row>
    <row r="261" spans="23:26" x14ac:dyDescent="0.2">
      <c r="W261" s="97"/>
      <c r="Z261" s="97"/>
    </row>
    <row r="262" spans="23:26" x14ac:dyDescent="0.2">
      <c r="W262" s="97"/>
      <c r="Z262" s="97"/>
    </row>
    <row r="263" spans="23:26" x14ac:dyDescent="0.2">
      <c r="W263" s="97"/>
      <c r="Z263" s="97"/>
    </row>
    <row r="264" spans="23:26" x14ac:dyDescent="0.2">
      <c r="W264" s="97"/>
      <c r="Z264" s="97"/>
    </row>
    <row r="265" spans="23:26" x14ac:dyDescent="0.2">
      <c r="W265" s="97"/>
      <c r="Z265" s="97"/>
    </row>
    <row r="266" spans="23:26" x14ac:dyDescent="0.2">
      <c r="W266" s="97"/>
      <c r="Z266" s="97"/>
    </row>
    <row r="267" spans="23:26" x14ac:dyDescent="0.2">
      <c r="W267" s="97"/>
      <c r="Z267" s="97"/>
    </row>
    <row r="268" spans="23:26" x14ac:dyDescent="0.2">
      <c r="W268" s="97"/>
      <c r="Z268" s="97"/>
    </row>
    <row r="269" spans="23:26" x14ac:dyDescent="0.2">
      <c r="W269" s="97"/>
      <c r="Z269" s="97"/>
    </row>
    <row r="270" spans="23:26" x14ac:dyDescent="0.2">
      <c r="W270" s="97"/>
      <c r="Z270" s="97"/>
    </row>
    <row r="271" spans="23:26" x14ac:dyDescent="0.2">
      <c r="W271" s="97"/>
      <c r="Z271" s="97"/>
    </row>
    <row r="272" spans="23:26" x14ac:dyDescent="0.2">
      <c r="W272" s="97"/>
      <c r="Z272" s="97"/>
    </row>
    <row r="273" spans="23:26" x14ac:dyDescent="0.2">
      <c r="W273" s="97"/>
      <c r="Z273" s="97"/>
    </row>
    <row r="274" spans="23:26" x14ac:dyDescent="0.2">
      <c r="W274" s="97"/>
      <c r="Z274" s="97"/>
    </row>
    <row r="275" spans="23:26" x14ac:dyDescent="0.2">
      <c r="W275" s="97"/>
      <c r="Z275" s="97"/>
    </row>
    <row r="276" spans="23:26" x14ac:dyDescent="0.2">
      <c r="W276" s="97"/>
      <c r="Z276" s="97"/>
    </row>
    <row r="277" spans="23:26" x14ac:dyDescent="0.2">
      <c r="W277" s="97"/>
      <c r="Z277" s="97"/>
    </row>
    <row r="278" spans="23:26" x14ac:dyDescent="0.2">
      <c r="W278" s="97"/>
      <c r="Z278" s="97"/>
    </row>
    <row r="279" spans="23:26" x14ac:dyDescent="0.2">
      <c r="W279" s="97"/>
      <c r="Z279" s="97"/>
    </row>
    <row r="280" spans="23:26" x14ac:dyDescent="0.2">
      <c r="W280" s="97"/>
      <c r="Z280" s="97"/>
    </row>
    <row r="281" spans="23:26" x14ac:dyDescent="0.2">
      <c r="W281" s="97"/>
      <c r="Z281" s="97"/>
    </row>
    <row r="282" spans="23:26" x14ac:dyDescent="0.2">
      <c r="W282" s="97"/>
      <c r="Z282" s="97"/>
    </row>
    <row r="283" spans="23:26" x14ac:dyDescent="0.2">
      <c r="W283" s="97"/>
      <c r="Z283" s="97"/>
    </row>
    <row r="284" spans="23:26" x14ac:dyDescent="0.2">
      <c r="W284" s="97"/>
      <c r="Z284" s="97"/>
    </row>
    <row r="285" spans="23:26" x14ac:dyDescent="0.2">
      <c r="W285" s="97"/>
      <c r="Z285" s="97"/>
    </row>
    <row r="286" spans="23:26" x14ac:dyDescent="0.2">
      <c r="W286" s="97"/>
      <c r="Z286" s="97"/>
    </row>
    <row r="287" spans="23:26" x14ac:dyDescent="0.2">
      <c r="W287" s="97"/>
      <c r="Z287" s="97"/>
    </row>
    <row r="288" spans="23:26" x14ac:dyDescent="0.2">
      <c r="W288" s="97"/>
      <c r="Z288" s="97"/>
    </row>
    <row r="289" spans="23:26" x14ac:dyDescent="0.2">
      <c r="W289" s="97"/>
      <c r="Z289" s="97"/>
    </row>
    <row r="290" spans="23:26" x14ac:dyDescent="0.2">
      <c r="W290" s="97"/>
      <c r="Z290" s="97"/>
    </row>
    <row r="291" spans="23:26" x14ac:dyDescent="0.2">
      <c r="W291" s="97"/>
      <c r="Z291" s="97"/>
    </row>
    <row r="292" spans="23:26" x14ac:dyDescent="0.2">
      <c r="W292" s="97"/>
      <c r="Z292" s="97"/>
    </row>
    <row r="293" spans="23:26" x14ac:dyDescent="0.2">
      <c r="W293" s="97"/>
      <c r="Z293" s="97"/>
    </row>
    <row r="294" spans="23:26" x14ac:dyDescent="0.2">
      <c r="W294" s="97"/>
      <c r="Z294" s="97"/>
    </row>
    <row r="295" spans="23:26" x14ac:dyDescent="0.2">
      <c r="W295" s="97"/>
      <c r="Z295" s="97"/>
    </row>
    <row r="296" spans="23:26" x14ac:dyDescent="0.2">
      <c r="W296" s="97"/>
      <c r="Z296" s="97"/>
    </row>
    <row r="297" spans="23:26" x14ac:dyDescent="0.2">
      <c r="W297" s="97"/>
      <c r="Z297" s="97"/>
    </row>
    <row r="298" spans="23:26" x14ac:dyDescent="0.2">
      <c r="W298" s="97"/>
      <c r="Z298" s="97"/>
    </row>
    <row r="299" spans="23:26" x14ac:dyDescent="0.2">
      <c r="W299" s="97"/>
      <c r="Z299" s="97"/>
    </row>
    <row r="300" spans="23:26" x14ac:dyDescent="0.2">
      <c r="W300" s="97"/>
      <c r="Z300" s="97"/>
    </row>
    <row r="301" spans="23:26" x14ac:dyDescent="0.2">
      <c r="W301" s="97"/>
      <c r="Z301" s="97"/>
    </row>
    <row r="302" spans="23:26" x14ac:dyDescent="0.2">
      <c r="W302" s="97"/>
      <c r="Z302" s="97"/>
    </row>
    <row r="303" spans="23:26" x14ac:dyDescent="0.2">
      <c r="W303" s="97"/>
      <c r="Z303" s="97"/>
    </row>
    <row r="304" spans="23:26" x14ac:dyDescent="0.2">
      <c r="W304" s="97"/>
      <c r="Z304" s="97"/>
    </row>
    <row r="305" spans="23:26" x14ac:dyDescent="0.2">
      <c r="W305" s="97"/>
      <c r="Z305" s="97"/>
    </row>
    <row r="306" spans="23:26" x14ac:dyDescent="0.2">
      <c r="W306" s="97"/>
      <c r="Z306" s="97"/>
    </row>
    <row r="307" spans="23:26" x14ac:dyDescent="0.2">
      <c r="W307" s="97"/>
      <c r="Z307" s="97"/>
    </row>
    <row r="308" spans="23:26" x14ac:dyDescent="0.2">
      <c r="W308" s="97"/>
      <c r="Z308" s="97"/>
    </row>
    <row r="309" spans="23:26" x14ac:dyDescent="0.2">
      <c r="W309" s="97"/>
      <c r="Z309" s="97"/>
    </row>
    <row r="310" spans="23:26" x14ac:dyDescent="0.2">
      <c r="W310" s="97"/>
      <c r="Z310" s="97"/>
    </row>
    <row r="311" spans="23:26" x14ac:dyDescent="0.2">
      <c r="W311" s="97"/>
      <c r="Z311" s="97"/>
    </row>
    <row r="312" spans="23:26" x14ac:dyDescent="0.2">
      <c r="W312" s="97"/>
      <c r="Z312" s="97"/>
    </row>
    <row r="313" spans="23:26" x14ac:dyDescent="0.2">
      <c r="W313" s="97"/>
      <c r="Z313" s="97"/>
    </row>
    <row r="314" spans="23:26" x14ac:dyDescent="0.2">
      <c r="W314" s="97"/>
      <c r="Z314" s="97"/>
    </row>
    <row r="315" spans="23:26" x14ac:dyDescent="0.2">
      <c r="W315" s="97"/>
      <c r="Z315" s="97"/>
    </row>
    <row r="316" spans="23:26" x14ac:dyDescent="0.2">
      <c r="W316" s="97"/>
      <c r="Z316" s="97"/>
    </row>
    <row r="317" spans="23:26" x14ac:dyDescent="0.2">
      <c r="W317" s="97"/>
      <c r="Z317" s="97"/>
    </row>
    <row r="318" spans="23:26" x14ac:dyDescent="0.2">
      <c r="W318" s="97"/>
      <c r="Z318" s="97"/>
    </row>
    <row r="319" spans="23:26" x14ac:dyDescent="0.2">
      <c r="W319" s="97"/>
      <c r="Z319" s="97"/>
    </row>
    <row r="320" spans="23:26" x14ac:dyDescent="0.2">
      <c r="W320" s="97"/>
      <c r="Z320" s="97"/>
    </row>
    <row r="321" spans="23:26" x14ac:dyDescent="0.2">
      <c r="W321" s="97"/>
      <c r="Z321" s="97"/>
    </row>
    <row r="322" spans="23:26" x14ac:dyDescent="0.2">
      <c r="W322" s="97"/>
      <c r="Z322" s="97"/>
    </row>
    <row r="323" spans="23:26" x14ac:dyDescent="0.2">
      <c r="W323" s="97"/>
      <c r="Z323" s="97"/>
    </row>
    <row r="324" spans="23:26" x14ac:dyDescent="0.2">
      <c r="W324" s="97"/>
      <c r="Z324" s="97"/>
    </row>
    <row r="325" spans="23:26" x14ac:dyDescent="0.2">
      <c r="W325" s="97"/>
      <c r="Z325" s="97"/>
    </row>
    <row r="326" spans="23:26" x14ac:dyDescent="0.2">
      <c r="W326" s="97"/>
      <c r="Z326" s="97"/>
    </row>
    <row r="327" spans="23:26" x14ac:dyDescent="0.2">
      <c r="W327" s="97"/>
      <c r="Z327" s="97"/>
    </row>
    <row r="328" spans="23:26" x14ac:dyDescent="0.2">
      <c r="W328" s="97"/>
      <c r="Z328" s="97"/>
    </row>
    <row r="329" spans="23:26" x14ac:dyDescent="0.2">
      <c r="W329" s="97"/>
      <c r="Z329" s="97"/>
    </row>
    <row r="330" spans="23:26" x14ac:dyDescent="0.2">
      <c r="W330" s="97"/>
      <c r="Z330" s="97"/>
    </row>
    <row r="331" spans="23:26" x14ac:dyDescent="0.2">
      <c r="W331" s="97"/>
      <c r="Z331" s="97"/>
    </row>
    <row r="332" spans="23:26" x14ac:dyDescent="0.2">
      <c r="W332" s="97"/>
      <c r="Z332" s="97"/>
    </row>
    <row r="333" spans="23:26" x14ac:dyDescent="0.2">
      <c r="W333" s="97"/>
      <c r="Z333" s="97"/>
    </row>
    <row r="334" spans="23:26" x14ac:dyDescent="0.2">
      <c r="W334" s="97"/>
      <c r="Z334" s="97"/>
    </row>
    <row r="335" spans="23:26" x14ac:dyDescent="0.2">
      <c r="W335" s="97"/>
      <c r="Z335" s="97"/>
    </row>
    <row r="336" spans="23:26" x14ac:dyDescent="0.2">
      <c r="W336" s="97"/>
      <c r="Z336" s="97"/>
    </row>
    <row r="337" spans="23:26" x14ac:dyDescent="0.2">
      <c r="W337" s="97"/>
      <c r="Z337" s="97"/>
    </row>
    <row r="338" spans="23:26" x14ac:dyDescent="0.2">
      <c r="W338" s="97"/>
      <c r="Z338" s="97"/>
    </row>
    <row r="339" spans="23:26" x14ac:dyDescent="0.2">
      <c r="W339" s="97"/>
      <c r="Z339" s="97"/>
    </row>
    <row r="340" spans="23:26" x14ac:dyDescent="0.2">
      <c r="W340" s="97"/>
      <c r="Z340" s="97"/>
    </row>
    <row r="341" spans="23:26" x14ac:dyDescent="0.2">
      <c r="W341" s="97"/>
      <c r="Z341" s="97"/>
    </row>
    <row r="342" spans="23:26" x14ac:dyDescent="0.2">
      <c r="W342" s="97"/>
      <c r="Z342" s="97"/>
    </row>
    <row r="343" spans="23:26" x14ac:dyDescent="0.2">
      <c r="W343" s="97"/>
      <c r="Z343" s="97"/>
    </row>
    <row r="344" spans="23:26" x14ac:dyDescent="0.2">
      <c r="W344" s="97"/>
      <c r="Z344" s="97"/>
    </row>
    <row r="345" spans="23:26" x14ac:dyDescent="0.2">
      <c r="W345" s="97"/>
      <c r="Z345" s="97"/>
    </row>
    <row r="346" spans="23:26" x14ac:dyDescent="0.2">
      <c r="W346" s="97"/>
      <c r="Z346" s="97"/>
    </row>
    <row r="347" spans="23:26" x14ac:dyDescent="0.2">
      <c r="W347" s="97"/>
      <c r="Z347" s="97"/>
    </row>
    <row r="348" spans="23:26" x14ac:dyDescent="0.2">
      <c r="W348" s="97"/>
      <c r="Z348" s="97"/>
    </row>
    <row r="349" spans="23:26" x14ac:dyDescent="0.2">
      <c r="W349" s="97"/>
      <c r="Z349" s="97"/>
    </row>
    <row r="350" spans="23:26" x14ac:dyDescent="0.2">
      <c r="W350" s="97"/>
      <c r="Z350" s="97"/>
    </row>
    <row r="351" spans="23:26" x14ac:dyDescent="0.2">
      <c r="W351" s="97"/>
      <c r="Z351" s="97"/>
    </row>
    <row r="352" spans="23:26" x14ac:dyDescent="0.2">
      <c r="W352" s="97"/>
      <c r="Z352" s="97"/>
    </row>
    <row r="353" spans="23:26" x14ac:dyDescent="0.2">
      <c r="W353" s="97"/>
      <c r="Z353" s="97"/>
    </row>
    <row r="354" spans="23:26" x14ac:dyDescent="0.2">
      <c r="W354" s="97"/>
      <c r="Z354" s="97"/>
    </row>
    <row r="355" spans="23:26" x14ac:dyDescent="0.2">
      <c r="W355" s="97"/>
      <c r="Z355" s="97"/>
    </row>
    <row r="356" spans="23:26" x14ac:dyDescent="0.2">
      <c r="W356" s="97"/>
      <c r="Z356" s="97"/>
    </row>
    <row r="357" spans="23:26" x14ac:dyDescent="0.2">
      <c r="W357" s="97"/>
      <c r="Z357" s="97"/>
    </row>
    <row r="358" spans="23:26" x14ac:dyDescent="0.2">
      <c r="W358" s="97"/>
      <c r="Z358" s="97"/>
    </row>
    <row r="359" spans="23:26" x14ac:dyDescent="0.2">
      <c r="W359" s="97"/>
      <c r="Z359" s="97"/>
    </row>
    <row r="360" spans="23:26" x14ac:dyDescent="0.2">
      <c r="W360" s="97"/>
      <c r="Z360" s="97"/>
    </row>
    <row r="361" spans="23:26" x14ac:dyDescent="0.2">
      <c r="W361" s="97"/>
      <c r="Z361" s="97"/>
    </row>
    <row r="362" spans="23:26" x14ac:dyDescent="0.2">
      <c r="W362" s="97"/>
      <c r="Z362" s="97"/>
    </row>
    <row r="363" spans="23:26" x14ac:dyDescent="0.2">
      <c r="W363" s="97"/>
      <c r="Z363" s="97"/>
    </row>
    <row r="364" spans="23:26" x14ac:dyDescent="0.2">
      <c r="W364" s="97"/>
      <c r="Z364" s="97"/>
    </row>
    <row r="365" spans="23:26" x14ac:dyDescent="0.2">
      <c r="W365" s="97"/>
      <c r="Z365" s="97"/>
    </row>
    <row r="366" spans="23:26" x14ac:dyDescent="0.2">
      <c r="W366" s="97"/>
      <c r="Z366" s="97"/>
    </row>
    <row r="367" spans="23:26" x14ac:dyDescent="0.2">
      <c r="W367" s="97"/>
      <c r="Z367" s="97"/>
    </row>
    <row r="368" spans="23:26" x14ac:dyDescent="0.2">
      <c r="W368" s="97"/>
      <c r="Z368" s="97"/>
    </row>
    <row r="369" spans="23:26" x14ac:dyDescent="0.2">
      <c r="W369" s="97"/>
      <c r="Z369" s="97"/>
    </row>
    <row r="370" spans="23:26" x14ac:dyDescent="0.2">
      <c r="W370" s="97"/>
      <c r="Z370" s="97"/>
    </row>
    <row r="371" spans="23:26" x14ac:dyDescent="0.2">
      <c r="W371" s="97"/>
      <c r="Z371" s="97"/>
    </row>
    <row r="372" spans="23:26" x14ac:dyDescent="0.2">
      <c r="W372" s="97"/>
      <c r="Z372" s="97"/>
    </row>
    <row r="373" spans="23:26" x14ac:dyDescent="0.2">
      <c r="W373" s="97"/>
      <c r="Z373" s="97"/>
    </row>
    <row r="374" spans="23:26" x14ac:dyDescent="0.2">
      <c r="W374" s="97"/>
      <c r="Z374" s="97"/>
    </row>
    <row r="375" spans="23:26" x14ac:dyDescent="0.2">
      <c r="W375" s="97"/>
      <c r="Z375" s="97"/>
    </row>
    <row r="376" spans="23:26" x14ac:dyDescent="0.2">
      <c r="W376" s="97"/>
      <c r="Z376" s="97"/>
    </row>
    <row r="377" spans="23:26" x14ac:dyDescent="0.2">
      <c r="W377" s="97"/>
      <c r="Z377" s="97"/>
    </row>
    <row r="378" spans="23:26" x14ac:dyDescent="0.2">
      <c r="W378" s="97"/>
      <c r="Z378" s="97"/>
    </row>
    <row r="379" spans="23:26" x14ac:dyDescent="0.2">
      <c r="W379" s="97"/>
      <c r="Z379" s="97"/>
    </row>
    <row r="380" spans="23:26" x14ac:dyDescent="0.2">
      <c r="W380" s="97"/>
      <c r="Z380" s="97"/>
    </row>
    <row r="381" spans="23:26" x14ac:dyDescent="0.2">
      <c r="W381" s="97"/>
      <c r="Z381" s="97"/>
    </row>
    <row r="382" spans="23:26" x14ac:dyDescent="0.2">
      <c r="W382" s="97"/>
      <c r="Z382" s="97"/>
    </row>
    <row r="383" spans="23:26" x14ac:dyDescent="0.2">
      <c r="W383" s="97"/>
      <c r="Z383" s="97"/>
    </row>
    <row r="384" spans="23:26" x14ac:dyDescent="0.2">
      <c r="W384" s="97"/>
      <c r="Z384" s="97"/>
    </row>
    <row r="385" spans="23:26" x14ac:dyDescent="0.2">
      <c r="W385" s="97"/>
      <c r="Z385" s="97"/>
    </row>
    <row r="386" spans="23:26" x14ac:dyDescent="0.2">
      <c r="W386" s="97"/>
      <c r="Z386" s="97"/>
    </row>
    <row r="387" spans="23:26" x14ac:dyDescent="0.2">
      <c r="W387" s="97"/>
      <c r="Z387" s="97"/>
    </row>
    <row r="388" spans="23:26" x14ac:dyDescent="0.2">
      <c r="W388" s="97"/>
      <c r="Z388" s="97"/>
    </row>
    <row r="389" spans="23:26" x14ac:dyDescent="0.2">
      <c r="W389" s="97"/>
      <c r="Z389" s="97"/>
    </row>
    <row r="390" spans="23:26" x14ac:dyDescent="0.2">
      <c r="W390" s="97"/>
      <c r="Z390" s="97"/>
    </row>
    <row r="391" spans="23:26" x14ac:dyDescent="0.2">
      <c r="W391" s="97"/>
      <c r="Z391" s="97"/>
    </row>
    <row r="392" spans="23:26" x14ac:dyDescent="0.2">
      <c r="W392" s="97"/>
      <c r="Z392" s="97"/>
    </row>
    <row r="393" spans="23:26" x14ac:dyDescent="0.2">
      <c r="W393" s="97"/>
      <c r="Z393" s="97"/>
    </row>
    <row r="394" spans="23:26" x14ac:dyDescent="0.2">
      <c r="W394" s="97"/>
      <c r="Z394" s="97"/>
    </row>
    <row r="395" spans="23:26" x14ac:dyDescent="0.2">
      <c r="W395" s="97"/>
      <c r="Z395" s="97"/>
    </row>
    <row r="396" spans="23:26" x14ac:dyDescent="0.2">
      <c r="W396" s="97"/>
      <c r="Z396" s="97"/>
    </row>
    <row r="397" spans="23:26" x14ac:dyDescent="0.2">
      <c r="W397" s="97"/>
      <c r="Z397" s="97"/>
    </row>
    <row r="398" spans="23:26" x14ac:dyDescent="0.2">
      <c r="W398" s="97"/>
      <c r="Z398" s="97"/>
    </row>
    <row r="399" spans="23:26" x14ac:dyDescent="0.2">
      <c r="W399" s="97"/>
      <c r="Z399" s="97"/>
    </row>
    <row r="400" spans="23:26" x14ac:dyDescent="0.2">
      <c r="W400" s="97"/>
      <c r="Z400" s="97"/>
    </row>
    <row r="401" spans="23:26" x14ac:dyDescent="0.2">
      <c r="W401" s="97"/>
      <c r="Z401" s="97"/>
    </row>
    <row r="402" spans="23:26" x14ac:dyDescent="0.2">
      <c r="W402" s="97"/>
      <c r="Z402" s="97"/>
    </row>
    <row r="403" spans="23:26" x14ac:dyDescent="0.2">
      <c r="W403" s="97"/>
      <c r="Z403" s="97"/>
    </row>
    <row r="404" spans="23:26" x14ac:dyDescent="0.2">
      <c r="W404" s="97"/>
      <c r="Z404" s="97"/>
    </row>
    <row r="405" spans="23:26" x14ac:dyDescent="0.2">
      <c r="W405" s="97"/>
      <c r="Z405" s="97"/>
    </row>
    <row r="406" spans="23:26" x14ac:dyDescent="0.2">
      <c r="W406" s="97"/>
      <c r="Z406" s="97"/>
    </row>
    <row r="407" spans="23:26" x14ac:dyDescent="0.2">
      <c r="W407" s="97"/>
      <c r="Z407" s="97"/>
    </row>
    <row r="408" spans="23:26" x14ac:dyDescent="0.2">
      <c r="W408" s="97"/>
      <c r="Z408" s="97"/>
    </row>
    <row r="409" spans="23:26" x14ac:dyDescent="0.2">
      <c r="W409" s="97"/>
      <c r="Z409" s="97"/>
    </row>
    <row r="410" spans="23:26" x14ac:dyDescent="0.2">
      <c r="W410" s="97"/>
      <c r="Z410" s="97"/>
    </row>
    <row r="411" spans="23:26" x14ac:dyDescent="0.2">
      <c r="W411" s="97"/>
      <c r="Z411" s="97"/>
    </row>
    <row r="412" spans="23:26" x14ac:dyDescent="0.2">
      <c r="W412" s="97"/>
      <c r="Z412" s="97"/>
    </row>
    <row r="413" spans="23:26" x14ac:dyDescent="0.2">
      <c r="W413" s="97"/>
      <c r="Z413" s="97"/>
    </row>
    <row r="414" spans="23:26" x14ac:dyDescent="0.2">
      <c r="W414" s="97"/>
      <c r="Z414" s="97"/>
    </row>
    <row r="415" spans="23:26" x14ac:dyDescent="0.2">
      <c r="W415" s="97"/>
      <c r="Z415" s="97"/>
    </row>
    <row r="416" spans="23:26" x14ac:dyDescent="0.2">
      <c r="W416" s="97"/>
      <c r="Z416" s="97"/>
    </row>
    <row r="417" spans="23:26" x14ac:dyDescent="0.2">
      <c r="W417" s="97"/>
      <c r="Z417" s="97"/>
    </row>
    <row r="418" spans="23:26" x14ac:dyDescent="0.2">
      <c r="W418" s="97"/>
      <c r="Z418" s="97"/>
    </row>
    <row r="419" spans="23:26" x14ac:dyDescent="0.2">
      <c r="W419" s="97"/>
      <c r="Z419" s="97"/>
    </row>
    <row r="420" spans="23:26" x14ac:dyDescent="0.2">
      <c r="W420" s="97"/>
      <c r="Z420" s="97"/>
    </row>
    <row r="421" spans="23:26" x14ac:dyDescent="0.2">
      <c r="W421" s="97"/>
      <c r="Z421" s="97"/>
    </row>
    <row r="422" spans="23:26" x14ac:dyDescent="0.2">
      <c r="W422" s="97"/>
      <c r="Z422" s="97"/>
    </row>
    <row r="423" spans="23:26" x14ac:dyDescent="0.2">
      <c r="W423" s="97"/>
      <c r="Z423" s="97"/>
    </row>
    <row r="424" spans="23:26" x14ac:dyDescent="0.2">
      <c r="W424" s="97"/>
      <c r="Z424" s="97"/>
    </row>
    <row r="425" spans="23:26" x14ac:dyDescent="0.2">
      <c r="W425" s="97"/>
      <c r="Z425" s="97"/>
    </row>
    <row r="426" spans="23:26" x14ac:dyDescent="0.2">
      <c r="W426" s="97"/>
      <c r="Z426" s="97"/>
    </row>
    <row r="427" spans="23:26" x14ac:dyDescent="0.2">
      <c r="W427" s="97"/>
      <c r="Z427" s="97"/>
    </row>
    <row r="428" spans="23:26" x14ac:dyDescent="0.2">
      <c r="W428" s="97"/>
      <c r="Z428" s="97"/>
    </row>
    <row r="429" spans="23:26" x14ac:dyDescent="0.2">
      <c r="W429" s="97"/>
      <c r="Z429" s="97"/>
    </row>
    <row r="430" spans="23:26" x14ac:dyDescent="0.2">
      <c r="W430" s="97"/>
      <c r="Z430" s="97"/>
    </row>
    <row r="431" spans="23:26" x14ac:dyDescent="0.2">
      <c r="W431" s="97"/>
      <c r="Z431" s="97"/>
    </row>
    <row r="432" spans="23:26" x14ac:dyDescent="0.2">
      <c r="W432" s="97"/>
      <c r="Z432" s="97"/>
    </row>
    <row r="433" spans="23:26" x14ac:dyDescent="0.2">
      <c r="W433" s="97"/>
      <c r="Z433" s="97"/>
    </row>
    <row r="434" spans="23:26" x14ac:dyDescent="0.2">
      <c r="W434" s="97"/>
      <c r="Z434" s="97"/>
    </row>
    <row r="435" spans="23:26" x14ac:dyDescent="0.2">
      <c r="W435" s="97"/>
      <c r="Z435" s="97"/>
    </row>
    <row r="436" spans="23:26" x14ac:dyDescent="0.2">
      <c r="W436" s="97"/>
      <c r="Z436" s="97"/>
    </row>
    <row r="437" spans="23:26" x14ac:dyDescent="0.2">
      <c r="W437" s="97"/>
      <c r="Z437" s="97"/>
    </row>
    <row r="438" spans="23:26" x14ac:dyDescent="0.2">
      <c r="W438" s="97"/>
      <c r="Z438" s="97"/>
    </row>
    <row r="439" spans="23:26" x14ac:dyDescent="0.2">
      <c r="W439" s="97"/>
      <c r="Z439" s="97"/>
    </row>
    <row r="440" spans="23:26" x14ac:dyDescent="0.2">
      <c r="W440" s="97"/>
      <c r="Z440" s="97"/>
    </row>
    <row r="441" spans="23:26" x14ac:dyDescent="0.2">
      <c r="W441" s="97"/>
      <c r="Z441" s="97"/>
    </row>
    <row r="442" spans="23:26" x14ac:dyDescent="0.2">
      <c r="W442" s="97"/>
      <c r="Z442" s="97"/>
    </row>
    <row r="443" spans="23:26" x14ac:dyDescent="0.2">
      <c r="W443" s="97"/>
      <c r="Z443" s="97"/>
    </row>
    <row r="444" spans="23:26" x14ac:dyDescent="0.2">
      <c r="W444" s="97"/>
      <c r="Z444" s="97"/>
    </row>
    <row r="445" spans="23:26" x14ac:dyDescent="0.2">
      <c r="W445" s="97"/>
      <c r="Z445" s="97"/>
    </row>
    <row r="446" spans="23:26" x14ac:dyDescent="0.2">
      <c r="W446" s="97"/>
      <c r="Z446" s="97"/>
    </row>
    <row r="447" spans="23:26" x14ac:dyDescent="0.2">
      <c r="W447" s="97"/>
      <c r="Z447" s="97"/>
    </row>
    <row r="448" spans="23:26" x14ac:dyDescent="0.2">
      <c r="W448" s="97"/>
      <c r="Z448" s="97"/>
    </row>
    <row r="449" spans="23:26" x14ac:dyDescent="0.2">
      <c r="W449" s="97"/>
      <c r="Z449" s="97"/>
    </row>
    <row r="450" spans="23:26" x14ac:dyDescent="0.2">
      <c r="W450" s="97"/>
      <c r="Z450" s="97"/>
    </row>
    <row r="451" spans="23:26" x14ac:dyDescent="0.2">
      <c r="W451" s="97"/>
      <c r="Z451" s="97"/>
    </row>
    <row r="452" spans="23:26" x14ac:dyDescent="0.2">
      <c r="W452" s="97"/>
      <c r="Z452" s="97"/>
    </row>
    <row r="453" spans="23:26" x14ac:dyDescent="0.2">
      <c r="W453" s="97"/>
      <c r="Z453" s="97"/>
    </row>
    <row r="454" spans="23:26" x14ac:dyDescent="0.2">
      <c r="W454" s="97"/>
      <c r="Z454" s="97"/>
    </row>
    <row r="455" spans="23:26" x14ac:dyDescent="0.2">
      <c r="W455" s="97"/>
      <c r="Z455" s="97"/>
    </row>
    <row r="456" spans="23:26" x14ac:dyDescent="0.2">
      <c r="W456" s="97"/>
      <c r="Z456" s="97"/>
    </row>
    <row r="457" spans="23:26" x14ac:dyDescent="0.2">
      <c r="W457" s="97"/>
      <c r="Z457" s="97"/>
    </row>
    <row r="458" spans="23:26" x14ac:dyDescent="0.2">
      <c r="W458" s="97"/>
      <c r="Z458" s="97"/>
    </row>
    <row r="459" spans="23:26" x14ac:dyDescent="0.2">
      <c r="W459" s="97"/>
      <c r="Z459" s="97"/>
    </row>
    <row r="460" spans="23:26" x14ac:dyDescent="0.2">
      <c r="W460" s="97"/>
      <c r="Z460" s="97"/>
    </row>
    <row r="461" spans="23:26" x14ac:dyDescent="0.2">
      <c r="W461" s="97"/>
      <c r="Z461" s="97"/>
    </row>
    <row r="462" spans="23:26" x14ac:dyDescent="0.2">
      <c r="W462" s="97"/>
      <c r="Z462" s="97"/>
    </row>
    <row r="463" spans="23:26" x14ac:dyDescent="0.2">
      <c r="W463" s="97"/>
      <c r="Z463" s="97"/>
    </row>
    <row r="464" spans="23:26" x14ac:dyDescent="0.2">
      <c r="W464" s="97"/>
      <c r="Z464" s="97"/>
    </row>
    <row r="465" spans="23:26" x14ac:dyDescent="0.2">
      <c r="W465" s="97"/>
      <c r="Z465" s="97"/>
    </row>
    <row r="466" spans="23:26" x14ac:dyDescent="0.2">
      <c r="W466" s="97"/>
      <c r="Z466" s="97"/>
    </row>
    <row r="467" spans="23:26" x14ac:dyDescent="0.2">
      <c r="W467" s="97"/>
      <c r="Z467" s="97"/>
    </row>
    <row r="468" spans="23:26" x14ac:dyDescent="0.2">
      <c r="W468" s="97"/>
      <c r="Z468" s="97"/>
    </row>
    <row r="469" spans="23:26" x14ac:dyDescent="0.2">
      <c r="W469" s="97"/>
      <c r="Z469" s="97"/>
    </row>
    <row r="470" spans="23:26" x14ac:dyDescent="0.2">
      <c r="W470" s="97"/>
      <c r="Z470" s="97"/>
    </row>
    <row r="471" spans="23:26" x14ac:dyDescent="0.2">
      <c r="W471" s="97"/>
      <c r="Z471" s="97"/>
    </row>
    <row r="472" spans="23:26" x14ac:dyDescent="0.2">
      <c r="W472" s="97"/>
      <c r="Z472" s="97"/>
    </row>
    <row r="473" spans="23:26" x14ac:dyDescent="0.2">
      <c r="W473" s="97"/>
      <c r="Z473" s="97"/>
    </row>
    <row r="474" spans="23:26" x14ac:dyDescent="0.2">
      <c r="W474" s="97"/>
      <c r="Z474" s="97"/>
    </row>
    <row r="475" spans="23:26" x14ac:dyDescent="0.2">
      <c r="W475" s="97"/>
      <c r="Z475" s="97"/>
    </row>
    <row r="476" spans="23:26" x14ac:dyDescent="0.2">
      <c r="W476" s="97"/>
      <c r="Z476" s="97"/>
    </row>
    <row r="477" spans="23:26" x14ac:dyDescent="0.2">
      <c r="W477" s="97"/>
      <c r="Z477" s="97"/>
    </row>
    <row r="478" spans="23:26" x14ac:dyDescent="0.2">
      <c r="W478" s="97"/>
      <c r="Z478" s="97"/>
    </row>
    <row r="479" spans="23:26" x14ac:dyDescent="0.2">
      <c r="W479" s="97"/>
      <c r="Z479" s="97"/>
    </row>
    <row r="480" spans="23:26" x14ac:dyDescent="0.2">
      <c r="W480" s="97"/>
      <c r="Z480" s="97"/>
    </row>
    <row r="481" spans="23:26" x14ac:dyDescent="0.2">
      <c r="W481" s="97"/>
      <c r="Z481" s="97"/>
    </row>
    <row r="482" spans="23:26" x14ac:dyDescent="0.2">
      <c r="W482" s="97"/>
      <c r="Z482" s="97"/>
    </row>
    <row r="483" spans="23:26" x14ac:dyDescent="0.2">
      <c r="W483" s="97"/>
      <c r="Z483" s="97"/>
    </row>
    <row r="484" spans="23:26" x14ac:dyDescent="0.2">
      <c r="W484" s="97"/>
      <c r="Z484" s="97"/>
    </row>
    <row r="485" spans="23:26" x14ac:dyDescent="0.2">
      <c r="W485" s="97"/>
      <c r="Z485" s="97"/>
    </row>
    <row r="486" spans="23:26" x14ac:dyDescent="0.2">
      <c r="W486" s="97"/>
      <c r="Z486" s="97"/>
    </row>
    <row r="487" spans="23:26" x14ac:dyDescent="0.2">
      <c r="W487" s="97"/>
      <c r="Z487" s="97"/>
    </row>
    <row r="488" spans="23:26" x14ac:dyDescent="0.2">
      <c r="W488" s="97"/>
      <c r="Z488" s="97"/>
    </row>
    <row r="489" spans="23:26" x14ac:dyDescent="0.2">
      <c r="W489" s="97"/>
      <c r="Z489" s="97"/>
    </row>
    <row r="490" spans="23:26" x14ac:dyDescent="0.2">
      <c r="W490" s="97"/>
      <c r="Z490" s="97"/>
    </row>
    <row r="491" spans="23:26" x14ac:dyDescent="0.2">
      <c r="W491" s="97"/>
      <c r="Z491" s="97"/>
    </row>
    <row r="492" spans="23:26" x14ac:dyDescent="0.2">
      <c r="W492" s="97"/>
      <c r="Z492" s="97"/>
    </row>
    <row r="493" spans="23:26" x14ac:dyDescent="0.2">
      <c r="W493" s="97"/>
      <c r="Z493" s="97"/>
    </row>
    <row r="494" spans="23:26" x14ac:dyDescent="0.2">
      <c r="W494" s="97"/>
      <c r="Z494" s="97"/>
    </row>
    <row r="495" spans="23:26" x14ac:dyDescent="0.2">
      <c r="W495" s="97"/>
      <c r="Z495" s="97"/>
    </row>
    <row r="496" spans="23:26" x14ac:dyDescent="0.2">
      <c r="W496" s="97"/>
      <c r="Z496" s="97"/>
    </row>
    <row r="497" spans="23:26" x14ac:dyDescent="0.2">
      <c r="W497" s="97"/>
      <c r="Z497" s="97"/>
    </row>
    <row r="498" spans="23:26" x14ac:dyDescent="0.2">
      <c r="W498" s="97"/>
      <c r="Z498" s="97"/>
    </row>
    <row r="499" spans="23:26" x14ac:dyDescent="0.2">
      <c r="W499" s="97"/>
      <c r="Z499" s="97"/>
    </row>
    <row r="500" spans="23:26" x14ac:dyDescent="0.2">
      <c r="W500" s="97"/>
      <c r="Z500" s="97"/>
    </row>
    <row r="501" spans="23:26" x14ac:dyDescent="0.2">
      <c r="W501" s="97"/>
      <c r="Z501" s="97"/>
    </row>
    <row r="502" spans="23:26" x14ac:dyDescent="0.2">
      <c r="W502" s="97"/>
      <c r="Z502" s="97"/>
    </row>
    <row r="503" spans="23:26" x14ac:dyDescent="0.2">
      <c r="W503" s="97"/>
      <c r="Z503" s="97"/>
    </row>
    <row r="504" spans="23:26" x14ac:dyDescent="0.2">
      <c r="W504" s="97"/>
      <c r="Z504" s="97"/>
    </row>
    <row r="505" spans="23:26" x14ac:dyDescent="0.2">
      <c r="W505" s="97"/>
      <c r="Z505" s="97"/>
    </row>
    <row r="506" spans="23:26" x14ac:dyDescent="0.2">
      <c r="W506" s="97"/>
      <c r="Z506" s="97"/>
    </row>
    <row r="507" spans="23:26" x14ac:dyDescent="0.2">
      <c r="W507" s="97"/>
      <c r="Z507" s="97"/>
    </row>
    <row r="508" spans="23:26" x14ac:dyDescent="0.2">
      <c r="W508" s="97"/>
      <c r="Z508" s="97"/>
    </row>
    <row r="509" spans="23:26" x14ac:dyDescent="0.2">
      <c r="W509" s="97"/>
      <c r="Z509" s="97"/>
    </row>
    <row r="510" spans="23:26" x14ac:dyDescent="0.2">
      <c r="W510" s="97"/>
      <c r="Z510" s="97"/>
    </row>
    <row r="511" spans="23:26" x14ac:dyDescent="0.2">
      <c r="W511" s="97"/>
      <c r="Z511" s="97"/>
    </row>
    <row r="512" spans="23:26" x14ac:dyDescent="0.2">
      <c r="W512" s="97"/>
      <c r="Z512" s="97"/>
    </row>
    <row r="513" spans="23:26" x14ac:dyDescent="0.2">
      <c r="W513" s="97"/>
      <c r="Z513" s="97"/>
    </row>
    <row r="514" spans="23:26" x14ac:dyDescent="0.2">
      <c r="W514" s="97"/>
      <c r="Z514" s="97"/>
    </row>
    <row r="515" spans="23:26" x14ac:dyDescent="0.2">
      <c r="W515" s="97"/>
      <c r="Z515" s="97"/>
    </row>
    <row r="516" spans="23:26" x14ac:dyDescent="0.2">
      <c r="W516" s="97"/>
      <c r="Z516" s="97"/>
    </row>
    <row r="517" spans="23:26" x14ac:dyDescent="0.2">
      <c r="W517" s="97"/>
      <c r="Z517" s="97"/>
    </row>
    <row r="518" spans="23:26" x14ac:dyDescent="0.2">
      <c r="W518" s="97"/>
      <c r="Z518" s="97"/>
    </row>
    <row r="519" spans="23:26" x14ac:dyDescent="0.2">
      <c r="W519" s="97"/>
      <c r="Z519" s="97"/>
    </row>
    <row r="520" spans="23:26" x14ac:dyDescent="0.2">
      <c r="W520" s="97"/>
      <c r="Z520" s="97"/>
    </row>
    <row r="521" spans="23:26" x14ac:dyDescent="0.2">
      <c r="W521" s="97"/>
      <c r="Z521" s="97"/>
    </row>
    <row r="522" spans="23:26" x14ac:dyDescent="0.2">
      <c r="W522" s="97"/>
      <c r="Z522" s="97"/>
    </row>
    <row r="523" spans="23:26" x14ac:dyDescent="0.2">
      <c r="W523" s="97"/>
      <c r="Z523" s="97"/>
    </row>
    <row r="524" spans="23:26" x14ac:dyDescent="0.2">
      <c r="W524" s="97"/>
      <c r="Z524" s="97"/>
    </row>
    <row r="525" spans="23:26" x14ac:dyDescent="0.2">
      <c r="W525" s="97"/>
      <c r="Z525" s="97"/>
    </row>
    <row r="526" spans="23:26" x14ac:dyDescent="0.2">
      <c r="W526" s="97"/>
      <c r="Z526" s="97"/>
    </row>
    <row r="527" spans="23:26" x14ac:dyDescent="0.2">
      <c r="W527" s="97"/>
      <c r="Z527" s="97"/>
    </row>
    <row r="528" spans="23:26" x14ac:dyDescent="0.2">
      <c r="W528" s="97"/>
      <c r="Z528" s="97"/>
    </row>
    <row r="529" spans="23:26" x14ac:dyDescent="0.2">
      <c r="W529" s="97"/>
      <c r="Z529" s="97"/>
    </row>
    <row r="530" spans="23:26" x14ac:dyDescent="0.2">
      <c r="W530" s="97"/>
      <c r="Z530" s="97"/>
    </row>
    <row r="531" spans="23:26" x14ac:dyDescent="0.2">
      <c r="W531" s="97"/>
      <c r="Z531" s="97"/>
    </row>
    <row r="532" spans="23:26" x14ac:dyDescent="0.2">
      <c r="W532" s="97"/>
      <c r="Z532" s="97"/>
    </row>
    <row r="533" spans="23:26" x14ac:dyDescent="0.2">
      <c r="W533" s="97"/>
      <c r="Z533" s="97"/>
    </row>
    <row r="534" spans="23:26" x14ac:dyDescent="0.2">
      <c r="W534" s="97"/>
      <c r="Z534" s="97"/>
    </row>
    <row r="535" spans="23:26" x14ac:dyDescent="0.2">
      <c r="W535" s="97"/>
      <c r="Z535" s="97"/>
    </row>
    <row r="536" spans="23:26" x14ac:dyDescent="0.2">
      <c r="W536" s="97"/>
      <c r="Z536" s="97"/>
    </row>
    <row r="537" spans="23:26" x14ac:dyDescent="0.2">
      <c r="W537" s="97"/>
      <c r="Z537" s="97"/>
    </row>
    <row r="538" spans="23:26" x14ac:dyDescent="0.2">
      <c r="W538" s="97"/>
      <c r="Z538" s="97"/>
    </row>
    <row r="539" spans="23:26" x14ac:dyDescent="0.2">
      <c r="W539" s="97"/>
      <c r="Z539" s="97"/>
    </row>
    <row r="540" spans="23:26" x14ac:dyDescent="0.2">
      <c r="W540" s="97"/>
      <c r="Z540" s="97"/>
    </row>
    <row r="541" spans="23:26" x14ac:dyDescent="0.2">
      <c r="W541" s="97"/>
      <c r="Z541" s="97"/>
    </row>
    <row r="542" spans="23:26" x14ac:dyDescent="0.2">
      <c r="W542" s="97"/>
      <c r="Z542" s="97"/>
    </row>
    <row r="543" spans="23:26" x14ac:dyDescent="0.2">
      <c r="W543" s="97"/>
      <c r="Z543" s="97"/>
    </row>
    <row r="544" spans="23:26" x14ac:dyDescent="0.2">
      <c r="W544" s="97"/>
      <c r="Z544" s="97"/>
    </row>
    <row r="545" spans="23:26" x14ac:dyDescent="0.2">
      <c r="W545" s="97"/>
      <c r="Z545" s="97"/>
    </row>
    <row r="546" spans="23:26" x14ac:dyDescent="0.2">
      <c r="W546" s="97"/>
      <c r="Z546" s="97"/>
    </row>
    <row r="547" spans="23:26" x14ac:dyDescent="0.2">
      <c r="W547" s="97"/>
      <c r="Z547" s="97"/>
    </row>
    <row r="548" spans="23:26" x14ac:dyDescent="0.2">
      <c r="W548" s="97"/>
      <c r="Z548" s="97"/>
    </row>
    <row r="549" spans="23:26" x14ac:dyDescent="0.2">
      <c r="W549" s="97"/>
      <c r="Z549" s="97"/>
    </row>
    <row r="550" spans="23:26" x14ac:dyDescent="0.2">
      <c r="W550" s="97"/>
      <c r="Z550" s="97"/>
    </row>
    <row r="551" spans="23:26" x14ac:dyDescent="0.2">
      <c r="W551" s="97"/>
      <c r="Z551" s="97"/>
    </row>
    <row r="552" spans="23:26" x14ac:dyDescent="0.2">
      <c r="W552" s="97"/>
      <c r="Z552" s="97"/>
    </row>
    <row r="553" spans="23:26" x14ac:dyDescent="0.2">
      <c r="W553" s="97"/>
      <c r="Z553" s="97"/>
    </row>
    <row r="554" spans="23:26" x14ac:dyDescent="0.2">
      <c r="W554" s="97"/>
      <c r="Z554" s="97"/>
    </row>
    <row r="555" spans="23:26" x14ac:dyDescent="0.2">
      <c r="W555" s="97"/>
      <c r="Z555" s="97"/>
    </row>
    <row r="556" spans="23:26" x14ac:dyDescent="0.2">
      <c r="W556" s="97"/>
      <c r="Z556" s="97"/>
    </row>
    <row r="557" spans="23:26" x14ac:dyDescent="0.2">
      <c r="W557" s="97"/>
      <c r="Z557" s="97"/>
    </row>
    <row r="558" spans="23:26" x14ac:dyDescent="0.2">
      <c r="W558" s="97"/>
      <c r="Z558" s="97"/>
    </row>
    <row r="559" spans="23:26" x14ac:dyDescent="0.2">
      <c r="W559" s="97"/>
      <c r="Z559" s="97"/>
    </row>
    <row r="560" spans="23:26" x14ac:dyDescent="0.2">
      <c r="W560" s="97"/>
      <c r="Z560" s="97"/>
    </row>
    <row r="561" spans="23:26" x14ac:dyDescent="0.2">
      <c r="W561" s="97"/>
      <c r="Z561" s="97"/>
    </row>
    <row r="562" spans="23:26" x14ac:dyDescent="0.2">
      <c r="W562" s="97"/>
      <c r="Z562" s="97"/>
    </row>
    <row r="563" spans="23:26" x14ac:dyDescent="0.2">
      <c r="W563" s="97"/>
      <c r="Z563" s="97"/>
    </row>
    <row r="564" spans="23:26" x14ac:dyDescent="0.2">
      <c r="W564" s="97"/>
      <c r="Z564" s="97"/>
    </row>
    <row r="565" spans="23:26" x14ac:dyDescent="0.2">
      <c r="W565" s="97"/>
      <c r="Z565" s="97"/>
    </row>
    <row r="566" spans="23:26" x14ac:dyDescent="0.2">
      <c r="W566" s="97"/>
      <c r="Z566" s="97"/>
    </row>
    <row r="567" spans="23:26" x14ac:dyDescent="0.2">
      <c r="W567" s="97"/>
      <c r="Z567" s="97"/>
    </row>
    <row r="568" spans="23:26" x14ac:dyDescent="0.2">
      <c r="W568" s="97"/>
      <c r="Z568" s="97"/>
    </row>
    <row r="569" spans="23:26" x14ac:dyDescent="0.2">
      <c r="W569" s="97"/>
      <c r="Z569" s="97"/>
    </row>
    <row r="570" spans="23:26" x14ac:dyDescent="0.2">
      <c r="W570" s="97"/>
      <c r="Z570" s="97"/>
    </row>
    <row r="571" spans="23:26" x14ac:dyDescent="0.2">
      <c r="W571" s="97"/>
      <c r="Z571" s="97"/>
    </row>
    <row r="572" spans="23:26" x14ac:dyDescent="0.2">
      <c r="W572" s="97"/>
      <c r="Z572" s="97"/>
    </row>
    <row r="573" spans="23:26" x14ac:dyDescent="0.2">
      <c r="W573" s="97"/>
      <c r="Z573" s="97"/>
    </row>
    <row r="574" spans="23:26" x14ac:dyDescent="0.2">
      <c r="W574" s="97"/>
      <c r="Z574" s="97"/>
    </row>
    <row r="575" spans="23:26" x14ac:dyDescent="0.2">
      <c r="W575" s="97"/>
      <c r="Z575" s="97"/>
    </row>
    <row r="576" spans="23:26" x14ac:dyDescent="0.2">
      <c r="W576" s="97"/>
      <c r="Z576" s="97"/>
    </row>
    <row r="577" spans="23:26" x14ac:dyDescent="0.2">
      <c r="W577" s="97"/>
      <c r="Z577" s="97"/>
    </row>
    <row r="578" spans="23:26" x14ac:dyDescent="0.2">
      <c r="W578" s="97"/>
      <c r="Z578" s="97"/>
    </row>
    <row r="579" spans="23:26" x14ac:dyDescent="0.2">
      <c r="W579" s="97"/>
      <c r="Z579" s="97"/>
    </row>
    <row r="580" spans="23:26" x14ac:dyDescent="0.2">
      <c r="W580" s="97"/>
      <c r="Z580" s="97"/>
    </row>
    <row r="581" spans="23:26" x14ac:dyDescent="0.2">
      <c r="W581" s="97"/>
      <c r="Z581" s="97"/>
    </row>
    <row r="582" spans="23:26" x14ac:dyDescent="0.2">
      <c r="W582" s="97"/>
      <c r="Z582" s="97"/>
    </row>
    <row r="583" spans="23:26" x14ac:dyDescent="0.2">
      <c r="W583" s="97"/>
      <c r="Z583" s="97"/>
    </row>
    <row r="584" spans="23:26" x14ac:dyDescent="0.2">
      <c r="W584" s="97"/>
      <c r="Z584" s="97"/>
    </row>
    <row r="585" spans="23:26" x14ac:dyDescent="0.2">
      <c r="W585" s="97"/>
      <c r="Z585" s="97"/>
    </row>
    <row r="586" spans="23:26" x14ac:dyDescent="0.2">
      <c r="W586" s="97"/>
      <c r="Z586" s="97"/>
    </row>
    <row r="587" spans="23:26" x14ac:dyDescent="0.2">
      <c r="W587" s="97"/>
      <c r="Z587" s="97"/>
    </row>
    <row r="588" spans="23:26" x14ac:dyDescent="0.2">
      <c r="W588" s="97"/>
      <c r="Z588" s="97"/>
    </row>
    <row r="589" spans="23:26" x14ac:dyDescent="0.2">
      <c r="W589" s="97"/>
      <c r="Z589" s="97"/>
    </row>
    <row r="590" spans="23:26" x14ac:dyDescent="0.2">
      <c r="W590" s="97"/>
      <c r="Z590" s="97"/>
    </row>
    <row r="591" spans="23:26" x14ac:dyDescent="0.2">
      <c r="W591" s="97"/>
      <c r="Z591" s="97"/>
    </row>
    <row r="592" spans="23:26" x14ac:dyDescent="0.2">
      <c r="W592" s="97"/>
      <c r="Z592" s="97"/>
    </row>
    <row r="593" spans="23:26" x14ac:dyDescent="0.2">
      <c r="W593" s="97"/>
      <c r="Z593" s="97"/>
    </row>
    <row r="594" spans="23:26" x14ac:dyDescent="0.2">
      <c r="W594" s="97"/>
      <c r="Z594" s="97"/>
    </row>
    <row r="595" spans="23:26" x14ac:dyDescent="0.2">
      <c r="W595" s="97"/>
      <c r="Z595" s="97"/>
    </row>
    <row r="596" spans="23:26" x14ac:dyDescent="0.2">
      <c r="W596" s="97"/>
      <c r="Z596" s="97"/>
    </row>
    <row r="597" spans="23:26" x14ac:dyDescent="0.2">
      <c r="W597" s="97"/>
      <c r="Z597" s="97"/>
    </row>
    <row r="598" spans="23:26" x14ac:dyDescent="0.2">
      <c r="W598" s="97"/>
      <c r="Z598" s="97"/>
    </row>
    <row r="599" spans="23:26" x14ac:dyDescent="0.2">
      <c r="W599" s="97"/>
      <c r="Z599" s="97"/>
    </row>
    <row r="600" spans="23:26" x14ac:dyDescent="0.2">
      <c r="W600" s="97"/>
      <c r="Z600" s="97"/>
    </row>
    <row r="601" spans="23:26" x14ac:dyDescent="0.2">
      <c r="W601" s="97"/>
      <c r="Z601" s="97"/>
    </row>
    <row r="602" spans="23:26" x14ac:dyDescent="0.2">
      <c r="W602" s="97"/>
      <c r="Z602" s="97"/>
    </row>
    <row r="603" spans="23:26" x14ac:dyDescent="0.2">
      <c r="W603" s="97"/>
      <c r="Z603" s="97"/>
    </row>
    <row r="604" spans="23:26" x14ac:dyDescent="0.2">
      <c r="W604" s="97"/>
      <c r="Z604" s="97"/>
    </row>
    <row r="605" spans="23:26" x14ac:dyDescent="0.2">
      <c r="W605" s="97"/>
      <c r="Z605" s="97"/>
    </row>
    <row r="606" spans="23:26" x14ac:dyDescent="0.2">
      <c r="W606" s="97"/>
      <c r="Z606" s="97"/>
    </row>
    <row r="607" spans="23:26" x14ac:dyDescent="0.2">
      <c r="W607" s="97"/>
      <c r="Z607" s="97"/>
    </row>
    <row r="608" spans="23:26" x14ac:dyDescent="0.2">
      <c r="W608" s="97"/>
      <c r="Z608" s="97"/>
    </row>
    <row r="609" spans="23:26" x14ac:dyDescent="0.2">
      <c r="W609" s="97"/>
      <c r="Z609" s="97"/>
    </row>
    <row r="610" spans="23:26" x14ac:dyDescent="0.2">
      <c r="W610" s="97"/>
      <c r="Z610" s="97"/>
    </row>
    <row r="611" spans="23:26" x14ac:dyDescent="0.2">
      <c r="W611" s="97"/>
      <c r="Z611" s="97"/>
    </row>
    <row r="612" spans="23:26" x14ac:dyDescent="0.2">
      <c r="W612" s="97"/>
      <c r="Z612" s="97"/>
    </row>
    <row r="613" spans="23:26" x14ac:dyDescent="0.2">
      <c r="W613" s="97"/>
      <c r="Z613" s="97"/>
    </row>
    <row r="614" spans="23:26" x14ac:dyDescent="0.2">
      <c r="W614" s="97"/>
      <c r="Z614" s="97"/>
    </row>
    <row r="615" spans="23:26" x14ac:dyDescent="0.2">
      <c r="W615" s="97"/>
      <c r="Z615" s="97"/>
    </row>
    <row r="616" spans="23:26" x14ac:dyDescent="0.2">
      <c r="W616" s="97"/>
      <c r="Z616" s="97"/>
    </row>
    <row r="617" spans="23:26" x14ac:dyDescent="0.2">
      <c r="W617" s="97"/>
      <c r="Z617" s="97"/>
    </row>
    <row r="618" spans="23:26" x14ac:dyDescent="0.2">
      <c r="W618" s="97"/>
      <c r="Z618" s="97"/>
    </row>
    <row r="619" spans="23:26" x14ac:dyDescent="0.2">
      <c r="W619" s="97"/>
      <c r="Z619" s="97"/>
    </row>
    <row r="620" spans="23:26" x14ac:dyDescent="0.2">
      <c r="W620" s="97"/>
      <c r="Z620" s="97"/>
    </row>
    <row r="621" spans="23:26" x14ac:dyDescent="0.2">
      <c r="W621" s="97"/>
      <c r="Z621" s="97"/>
    </row>
    <row r="622" spans="23:26" x14ac:dyDescent="0.2">
      <c r="W622" s="97"/>
      <c r="Z622" s="97"/>
    </row>
    <row r="623" spans="23:26" x14ac:dyDescent="0.2">
      <c r="W623" s="97"/>
      <c r="Z623" s="97"/>
    </row>
    <row r="624" spans="23:26" x14ac:dyDescent="0.2">
      <c r="W624" s="97"/>
      <c r="Z624" s="97"/>
    </row>
    <row r="625" spans="23:26" x14ac:dyDescent="0.2">
      <c r="W625" s="97"/>
      <c r="Z625" s="97"/>
    </row>
    <row r="626" spans="23:26" x14ac:dyDescent="0.2">
      <c r="W626" s="97"/>
      <c r="Z626" s="97"/>
    </row>
    <row r="627" spans="23:26" x14ac:dyDescent="0.2">
      <c r="W627" s="97"/>
      <c r="Z627" s="97"/>
    </row>
    <row r="628" spans="23:26" x14ac:dyDescent="0.2">
      <c r="W628" s="97"/>
      <c r="Z628" s="97"/>
    </row>
    <row r="629" spans="23:26" x14ac:dyDescent="0.2">
      <c r="W629" s="97"/>
      <c r="Z629" s="97"/>
    </row>
    <row r="630" spans="23:26" x14ac:dyDescent="0.2">
      <c r="W630" s="97"/>
      <c r="Z630" s="97"/>
    </row>
    <row r="631" spans="23:26" x14ac:dyDescent="0.2">
      <c r="W631" s="97"/>
      <c r="Z631" s="97"/>
    </row>
    <row r="632" spans="23:26" x14ac:dyDescent="0.2">
      <c r="W632" s="97"/>
      <c r="Z632" s="97"/>
    </row>
    <row r="633" spans="23:26" x14ac:dyDescent="0.2">
      <c r="W633" s="97"/>
      <c r="Z633" s="97"/>
    </row>
    <row r="634" spans="23:26" x14ac:dyDescent="0.2">
      <c r="W634" s="97"/>
      <c r="Z634" s="97"/>
    </row>
    <row r="635" spans="23:26" x14ac:dyDescent="0.2">
      <c r="W635" s="97"/>
      <c r="Z635" s="97"/>
    </row>
    <row r="636" spans="23:26" x14ac:dyDescent="0.2">
      <c r="W636" s="97"/>
      <c r="Z636" s="97"/>
    </row>
    <row r="637" spans="23:26" x14ac:dyDescent="0.2">
      <c r="W637" s="97"/>
      <c r="Z637" s="97"/>
    </row>
    <row r="638" spans="23:26" x14ac:dyDescent="0.2">
      <c r="W638" s="97"/>
      <c r="Z638" s="97"/>
    </row>
    <row r="639" spans="23:26" x14ac:dyDescent="0.2">
      <c r="W639" s="97"/>
      <c r="Z639" s="97"/>
    </row>
    <row r="640" spans="23:26" x14ac:dyDescent="0.2">
      <c r="W640" s="97"/>
      <c r="Z640" s="97"/>
    </row>
    <row r="641" spans="23:26" x14ac:dyDescent="0.2">
      <c r="W641" s="97"/>
      <c r="Z641" s="97"/>
    </row>
    <row r="642" spans="23:26" x14ac:dyDescent="0.2">
      <c r="W642" s="97"/>
      <c r="Z642" s="97"/>
    </row>
    <row r="643" spans="23:26" x14ac:dyDescent="0.2">
      <c r="W643" s="97"/>
      <c r="Z643" s="97"/>
    </row>
    <row r="644" spans="23:26" x14ac:dyDescent="0.2">
      <c r="W644" s="97"/>
      <c r="Z644" s="97"/>
    </row>
    <row r="645" spans="23:26" x14ac:dyDescent="0.2">
      <c r="W645" s="97"/>
      <c r="Z645" s="97"/>
    </row>
    <row r="646" spans="23:26" x14ac:dyDescent="0.2">
      <c r="W646" s="97"/>
      <c r="Z646" s="97"/>
    </row>
    <row r="647" spans="23:26" x14ac:dyDescent="0.2">
      <c r="W647" s="97"/>
      <c r="Z647" s="97"/>
    </row>
    <row r="648" spans="23:26" x14ac:dyDescent="0.2">
      <c r="W648" s="97"/>
      <c r="Z648" s="97"/>
    </row>
    <row r="649" spans="23:26" x14ac:dyDescent="0.2">
      <c r="W649" s="97"/>
      <c r="Z649" s="97"/>
    </row>
    <row r="650" spans="23:26" x14ac:dyDescent="0.2">
      <c r="W650" s="97"/>
      <c r="Z650" s="97"/>
    </row>
    <row r="651" spans="23:26" x14ac:dyDescent="0.2">
      <c r="W651" s="97"/>
      <c r="Z651" s="97"/>
    </row>
    <row r="652" spans="23:26" x14ac:dyDescent="0.2">
      <c r="W652" s="97"/>
      <c r="Z652" s="97"/>
    </row>
    <row r="653" spans="23:26" x14ac:dyDescent="0.2">
      <c r="W653" s="97"/>
      <c r="Z653" s="97"/>
    </row>
    <row r="654" spans="23:26" x14ac:dyDescent="0.2">
      <c r="W654" s="97"/>
      <c r="Z654" s="97"/>
    </row>
    <row r="655" spans="23:26" x14ac:dyDescent="0.2">
      <c r="W655" s="97"/>
      <c r="Z655" s="97"/>
    </row>
    <row r="656" spans="23:26" x14ac:dyDescent="0.2">
      <c r="W656" s="97"/>
      <c r="Z656" s="97"/>
    </row>
    <row r="657" spans="23:26" x14ac:dyDescent="0.2">
      <c r="W657" s="97"/>
      <c r="Z657" s="97"/>
    </row>
    <row r="658" spans="23:26" x14ac:dyDescent="0.2">
      <c r="W658" s="97"/>
      <c r="Z658" s="97"/>
    </row>
    <row r="659" spans="23:26" x14ac:dyDescent="0.2">
      <c r="W659" s="97"/>
      <c r="Z659" s="97"/>
    </row>
    <row r="660" spans="23:26" x14ac:dyDescent="0.2">
      <c r="W660" s="97"/>
      <c r="Z660" s="97"/>
    </row>
    <row r="661" spans="23:26" x14ac:dyDescent="0.2">
      <c r="W661" s="97"/>
      <c r="Z661" s="97"/>
    </row>
    <row r="662" spans="23:26" x14ac:dyDescent="0.2">
      <c r="W662" s="97"/>
      <c r="Z662" s="97"/>
    </row>
    <row r="663" spans="23:26" x14ac:dyDescent="0.2">
      <c r="W663" s="97"/>
      <c r="Z663" s="97"/>
    </row>
    <row r="664" spans="23:26" x14ac:dyDescent="0.2">
      <c r="W664" s="97"/>
      <c r="Z664" s="97"/>
    </row>
    <row r="665" spans="23:26" x14ac:dyDescent="0.2">
      <c r="W665" s="97"/>
      <c r="Z665" s="97"/>
    </row>
    <row r="666" spans="23:26" x14ac:dyDescent="0.2">
      <c r="W666" s="97"/>
      <c r="Z666" s="97"/>
    </row>
    <row r="667" spans="23:26" x14ac:dyDescent="0.2">
      <c r="W667" s="97"/>
      <c r="Z667" s="97"/>
    </row>
    <row r="668" spans="23:26" x14ac:dyDescent="0.2">
      <c r="W668" s="97"/>
      <c r="Z668" s="97"/>
    </row>
    <row r="669" spans="23:26" x14ac:dyDescent="0.2">
      <c r="W669" s="97"/>
      <c r="Z669" s="97"/>
    </row>
    <row r="670" spans="23:26" x14ac:dyDescent="0.2">
      <c r="W670" s="97"/>
      <c r="Z670" s="97"/>
    </row>
    <row r="671" spans="23:26" x14ac:dyDescent="0.2">
      <c r="W671" s="97"/>
      <c r="Z671" s="97"/>
    </row>
    <row r="672" spans="23:26" x14ac:dyDescent="0.2">
      <c r="W672" s="97"/>
      <c r="Z672" s="97"/>
    </row>
    <row r="673" spans="23:26" x14ac:dyDescent="0.2">
      <c r="W673" s="97"/>
      <c r="Z673" s="97"/>
    </row>
    <row r="674" spans="23:26" x14ac:dyDescent="0.2">
      <c r="W674" s="97"/>
      <c r="Z674" s="97"/>
    </row>
    <row r="675" spans="23:26" x14ac:dyDescent="0.2">
      <c r="W675" s="97"/>
      <c r="Z675" s="97"/>
    </row>
    <row r="676" spans="23:26" x14ac:dyDescent="0.2">
      <c r="W676" s="97"/>
      <c r="Z676" s="97"/>
    </row>
    <row r="677" spans="23:26" x14ac:dyDescent="0.2">
      <c r="W677" s="97"/>
      <c r="Z677" s="97"/>
    </row>
    <row r="678" spans="23:26" x14ac:dyDescent="0.2">
      <c r="W678" s="97"/>
      <c r="Z678" s="97"/>
    </row>
    <row r="679" spans="23:26" x14ac:dyDescent="0.2">
      <c r="W679" s="97"/>
      <c r="Z679" s="97"/>
    </row>
    <row r="680" spans="23:26" x14ac:dyDescent="0.2">
      <c r="W680" s="97"/>
      <c r="Z680" s="97"/>
    </row>
    <row r="681" spans="23:26" x14ac:dyDescent="0.2">
      <c r="W681" s="97"/>
      <c r="Z681" s="97"/>
    </row>
    <row r="682" spans="23:26" x14ac:dyDescent="0.2">
      <c r="W682" s="97"/>
      <c r="Z682" s="97"/>
    </row>
    <row r="683" spans="23:26" x14ac:dyDescent="0.2">
      <c r="W683" s="97"/>
      <c r="Z683" s="97"/>
    </row>
    <row r="684" spans="23:26" x14ac:dyDescent="0.2">
      <c r="W684" s="97"/>
      <c r="Z684" s="97"/>
    </row>
    <row r="685" spans="23:26" x14ac:dyDescent="0.2">
      <c r="W685" s="97"/>
      <c r="Z685" s="97"/>
    </row>
    <row r="686" spans="23:26" x14ac:dyDescent="0.2">
      <c r="W686" s="97"/>
      <c r="Z686" s="97"/>
    </row>
    <row r="687" spans="23:26" x14ac:dyDescent="0.2">
      <c r="W687" s="97"/>
      <c r="Z687" s="97"/>
    </row>
    <row r="688" spans="23:26" x14ac:dyDescent="0.2">
      <c r="W688" s="97"/>
      <c r="Z688" s="97"/>
    </row>
    <row r="689" spans="23:26" x14ac:dyDescent="0.2">
      <c r="W689" s="97"/>
      <c r="Z689" s="97"/>
    </row>
    <row r="690" spans="23:26" x14ac:dyDescent="0.2">
      <c r="W690" s="97"/>
      <c r="Z690" s="97"/>
    </row>
    <row r="691" spans="23:26" x14ac:dyDescent="0.2">
      <c r="W691" s="97"/>
      <c r="Z691" s="97"/>
    </row>
    <row r="692" spans="23:26" x14ac:dyDescent="0.2">
      <c r="W692" s="97"/>
      <c r="Z692" s="97"/>
    </row>
    <row r="693" spans="23:26" x14ac:dyDescent="0.2">
      <c r="W693" s="97"/>
      <c r="Z693" s="97"/>
    </row>
    <row r="694" spans="23:26" x14ac:dyDescent="0.2">
      <c r="W694" s="97"/>
      <c r="Z694" s="97"/>
    </row>
    <row r="695" spans="23:26" x14ac:dyDescent="0.2">
      <c r="W695" s="97"/>
      <c r="Z695" s="97"/>
    </row>
    <row r="696" spans="23:26" x14ac:dyDescent="0.2">
      <c r="W696" s="97"/>
      <c r="Z696" s="97"/>
    </row>
    <row r="697" spans="23:26" x14ac:dyDescent="0.2">
      <c r="W697" s="97"/>
      <c r="Z697" s="97"/>
    </row>
    <row r="698" spans="23:26" x14ac:dyDescent="0.2">
      <c r="W698" s="97"/>
      <c r="Z698" s="97"/>
    </row>
    <row r="699" spans="23:26" x14ac:dyDescent="0.2">
      <c r="W699" s="97"/>
      <c r="Z699" s="97"/>
    </row>
    <row r="700" spans="23:26" x14ac:dyDescent="0.2">
      <c r="W700" s="97"/>
      <c r="Z700" s="97"/>
    </row>
    <row r="701" spans="23:26" x14ac:dyDescent="0.2">
      <c r="W701" s="97"/>
      <c r="Z701" s="97"/>
    </row>
    <row r="702" spans="23:26" x14ac:dyDescent="0.2">
      <c r="W702" s="97"/>
      <c r="Z702" s="97"/>
    </row>
    <row r="703" spans="23:26" x14ac:dyDescent="0.2">
      <c r="W703" s="97"/>
      <c r="Z703" s="97"/>
    </row>
    <row r="704" spans="23:26" x14ac:dyDescent="0.2">
      <c r="W704" s="97"/>
      <c r="Z704" s="97"/>
    </row>
    <row r="705" spans="23:26" x14ac:dyDescent="0.2">
      <c r="W705" s="97"/>
      <c r="Z705" s="97"/>
    </row>
    <row r="706" spans="23:26" x14ac:dyDescent="0.2">
      <c r="W706" s="97"/>
      <c r="Z706" s="97"/>
    </row>
    <row r="707" spans="23:26" x14ac:dyDescent="0.2">
      <c r="W707" s="97"/>
      <c r="Z707" s="97"/>
    </row>
    <row r="708" spans="23:26" x14ac:dyDescent="0.2">
      <c r="W708" s="97"/>
      <c r="Z708" s="97"/>
    </row>
    <row r="709" spans="23:26" x14ac:dyDescent="0.2">
      <c r="W709" s="97"/>
      <c r="Z709" s="97"/>
    </row>
    <row r="710" spans="23:26" x14ac:dyDescent="0.2">
      <c r="W710" s="97"/>
      <c r="Z710" s="97"/>
    </row>
    <row r="711" spans="23:26" x14ac:dyDescent="0.2">
      <c r="W711" s="97"/>
      <c r="Z711" s="97"/>
    </row>
    <row r="712" spans="23:26" x14ac:dyDescent="0.2">
      <c r="W712" s="97"/>
      <c r="Z712" s="97"/>
    </row>
    <row r="713" spans="23:26" x14ac:dyDescent="0.2">
      <c r="W713" s="97"/>
      <c r="Z713" s="97"/>
    </row>
    <row r="714" spans="23:26" x14ac:dyDescent="0.2">
      <c r="W714" s="97"/>
      <c r="Z714" s="97"/>
    </row>
    <row r="715" spans="23:26" x14ac:dyDescent="0.2">
      <c r="W715" s="97"/>
      <c r="Z715" s="97"/>
    </row>
    <row r="716" spans="23:26" x14ac:dyDescent="0.2">
      <c r="W716" s="97"/>
      <c r="Z716" s="97"/>
    </row>
    <row r="717" spans="23:26" x14ac:dyDescent="0.2">
      <c r="W717" s="97"/>
      <c r="Z717" s="97"/>
    </row>
    <row r="718" spans="23:26" x14ac:dyDescent="0.2">
      <c r="W718" s="97"/>
      <c r="Z718" s="97"/>
    </row>
    <row r="719" spans="23:26" x14ac:dyDescent="0.2">
      <c r="W719" s="97"/>
      <c r="Z719" s="97"/>
    </row>
    <row r="720" spans="23:26" x14ac:dyDescent="0.2">
      <c r="W720" s="97"/>
      <c r="Z720" s="97"/>
    </row>
    <row r="721" spans="23:26" x14ac:dyDescent="0.2">
      <c r="W721" s="97"/>
      <c r="Z721" s="97"/>
    </row>
    <row r="722" spans="23:26" x14ac:dyDescent="0.2">
      <c r="W722" s="97"/>
      <c r="Z722" s="97"/>
    </row>
    <row r="723" spans="23:26" x14ac:dyDescent="0.2">
      <c r="W723" s="97"/>
      <c r="Z723" s="97"/>
    </row>
    <row r="724" spans="23:26" x14ac:dyDescent="0.2">
      <c r="W724" s="97"/>
      <c r="Z724" s="97"/>
    </row>
    <row r="725" spans="23:26" x14ac:dyDescent="0.2">
      <c r="W725" s="97"/>
      <c r="Z725" s="97"/>
    </row>
    <row r="726" spans="23:26" x14ac:dyDescent="0.2">
      <c r="W726" s="97"/>
      <c r="Z726" s="97"/>
    </row>
    <row r="727" spans="23:26" x14ac:dyDescent="0.2">
      <c r="W727" s="97"/>
      <c r="Z727" s="97"/>
    </row>
    <row r="728" spans="23:26" x14ac:dyDescent="0.2">
      <c r="W728" s="97"/>
      <c r="Z728" s="97"/>
    </row>
    <row r="729" spans="23:26" x14ac:dyDescent="0.2">
      <c r="W729" s="97"/>
      <c r="Z729" s="97"/>
    </row>
    <row r="730" spans="23:26" x14ac:dyDescent="0.2">
      <c r="W730" s="97"/>
      <c r="Z730" s="97"/>
    </row>
    <row r="731" spans="23:26" x14ac:dyDescent="0.2">
      <c r="W731" s="97"/>
      <c r="Z731" s="97"/>
    </row>
    <row r="732" spans="23:26" x14ac:dyDescent="0.2">
      <c r="W732" s="97"/>
      <c r="Z732" s="97"/>
    </row>
    <row r="733" spans="23:26" x14ac:dyDescent="0.2">
      <c r="W733" s="97"/>
      <c r="Z733" s="97"/>
    </row>
    <row r="734" spans="23:26" x14ac:dyDescent="0.2">
      <c r="W734" s="97"/>
      <c r="Z734" s="97"/>
    </row>
    <row r="735" spans="23:26" x14ac:dyDescent="0.2">
      <c r="W735" s="97"/>
      <c r="Z735" s="97"/>
    </row>
    <row r="736" spans="23:26" x14ac:dyDescent="0.2">
      <c r="W736" s="97"/>
      <c r="Z736" s="97"/>
    </row>
    <row r="737" spans="23:26" x14ac:dyDescent="0.2">
      <c r="W737" s="97"/>
      <c r="Z737" s="97"/>
    </row>
    <row r="738" spans="23:26" x14ac:dyDescent="0.2">
      <c r="W738" s="97"/>
      <c r="Z738" s="97"/>
    </row>
    <row r="739" spans="23:26" x14ac:dyDescent="0.2">
      <c r="W739" s="97"/>
      <c r="Z739" s="97"/>
    </row>
    <row r="740" spans="23:26" x14ac:dyDescent="0.2">
      <c r="W740" s="97"/>
      <c r="Z740" s="97"/>
    </row>
    <row r="741" spans="23:26" x14ac:dyDescent="0.2">
      <c r="W741" s="97"/>
      <c r="Z741" s="97"/>
    </row>
    <row r="742" spans="23:26" x14ac:dyDescent="0.2">
      <c r="W742" s="97"/>
      <c r="Z742" s="97"/>
    </row>
    <row r="743" spans="23:26" x14ac:dyDescent="0.2">
      <c r="W743" s="97"/>
      <c r="Z743" s="97"/>
    </row>
    <row r="744" spans="23:26" x14ac:dyDescent="0.2">
      <c r="W744" s="97"/>
      <c r="Z744" s="97"/>
    </row>
    <row r="745" spans="23:26" x14ac:dyDescent="0.2">
      <c r="W745" s="97"/>
      <c r="Z745" s="97"/>
    </row>
    <row r="746" spans="23:26" x14ac:dyDescent="0.2">
      <c r="W746" s="97"/>
      <c r="Z746" s="97"/>
    </row>
    <row r="747" spans="23:26" x14ac:dyDescent="0.2">
      <c r="W747" s="97"/>
      <c r="Z747" s="97"/>
    </row>
    <row r="748" spans="23:26" x14ac:dyDescent="0.2">
      <c r="W748" s="97"/>
      <c r="Z748" s="97"/>
    </row>
    <row r="749" spans="23:26" x14ac:dyDescent="0.2">
      <c r="W749" s="97"/>
      <c r="Z749" s="97"/>
    </row>
    <row r="750" spans="23:26" x14ac:dyDescent="0.2">
      <c r="W750" s="97"/>
      <c r="Z750" s="97"/>
    </row>
    <row r="751" spans="23:26" x14ac:dyDescent="0.2">
      <c r="W751" s="97"/>
      <c r="Z751" s="97"/>
    </row>
    <row r="752" spans="23:26" x14ac:dyDescent="0.2">
      <c r="W752" s="97"/>
      <c r="Z752" s="97"/>
    </row>
    <row r="753" spans="23:26" x14ac:dyDescent="0.2">
      <c r="W753" s="97"/>
      <c r="Z753" s="97"/>
    </row>
    <row r="754" spans="23:26" x14ac:dyDescent="0.2">
      <c r="W754" s="97"/>
      <c r="Z754" s="97"/>
    </row>
    <row r="755" spans="23:26" x14ac:dyDescent="0.2">
      <c r="W755" s="97"/>
      <c r="Z755" s="97"/>
    </row>
    <row r="756" spans="23:26" x14ac:dyDescent="0.2">
      <c r="W756" s="97"/>
      <c r="Z756" s="97"/>
    </row>
    <row r="757" spans="23:26" x14ac:dyDescent="0.2">
      <c r="W757" s="97"/>
      <c r="Z757" s="97"/>
    </row>
    <row r="758" spans="23:26" x14ac:dyDescent="0.2">
      <c r="W758" s="97"/>
      <c r="Z758" s="97"/>
    </row>
    <row r="759" spans="23:26" x14ac:dyDescent="0.2">
      <c r="W759" s="97"/>
      <c r="Z759" s="97"/>
    </row>
    <row r="760" spans="23:26" x14ac:dyDescent="0.2">
      <c r="W760" s="97"/>
      <c r="Z760" s="97"/>
    </row>
    <row r="761" spans="23:26" x14ac:dyDescent="0.2">
      <c r="W761" s="97"/>
      <c r="Z761" s="97"/>
    </row>
    <row r="762" spans="23:26" x14ac:dyDescent="0.2">
      <c r="W762" s="97"/>
      <c r="Z762" s="97"/>
    </row>
    <row r="763" spans="23:26" x14ac:dyDescent="0.2">
      <c r="W763" s="97"/>
      <c r="Z763" s="97"/>
    </row>
    <row r="764" spans="23:26" x14ac:dyDescent="0.2">
      <c r="W764" s="97"/>
      <c r="Z764" s="97"/>
    </row>
    <row r="765" spans="23:26" x14ac:dyDescent="0.2">
      <c r="W765" s="97"/>
      <c r="Z765" s="97"/>
    </row>
    <row r="766" spans="23:26" x14ac:dyDescent="0.2">
      <c r="W766" s="97"/>
      <c r="Z766" s="97"/>
    </row>
    <row r="767" spans="23:26" x14ac:dyDescent="0.2">
      <c r="W767" s="97"/>
      <c r="Z767" s="97"/>
    </row>
    <row r="768" spans="23:26" x14ac:dyDescent="0.2">
      <c r="W768" s="97"/>
      <c r="Z768" s="97"/>
    </row>
    <row r="769" spans="23:26" x14ac:dyDescent="0.2">
      <c r="W769" s="97"/>
      <c r="Z769" s="97"/>
    </row>
    <row r="770" spans="23:26" x14ac:dyDescent="0.2">
      <c r="W770" s="97"/>
      <c r="Z770" s="97"/>
    </row>
    <row r="771" spans="23:26" x14ac:dyDescent="0.2">
      <c r="W771" s="97"/>
      <c r="Z771" s="97"/>
    </row>
    <row r="772" spans="23:26" x14ac:dyDescent="0.2">
      <c r="W772" s="97"/>
      <c r="Z772" s="97"/>
    </row>
    <row r="773" spans="23:26" x14ac:dyDescent="0.2">
      <c r="W773" s="97"/>
      <c r="Z773" s="97"/>
    </row>
    <row r="774" spans="23:26" x14ac:dyDescent="0.2">
      <c r="W774" s="97"/>
      <c r="Z774" s="97"/>
    </row>
    <row r="775" spans="23:26" x14ac:dyDescent="0.2">
      <c r="W775" s="97"/>
      <c r="Z775" s="97"/>
    </row>
    <row r="776" spans="23:26" x14ac:dyDescent="0.2">
      <c r="W776" s="97"/>
      <c r="Z776" s="97"/>
    </row>
    <row r="777" spans="23:26" x14ac:dyDescent="0.2">
      <c r="W777" s="97"/>
      <c r="Z777" s="97"/>
    </row>
    <row r="778" spans="23:26" x14ac:dyDescent="0.2">
      <c r="W778" s="97"/>
      <c r="Z778" s="97"/>
    </row>
    <row r="779" spans="23:26" x14ac:dyDescent="0.2">
      <c r="W779" s="97"/>
      <c r="Z779" s="97"/>
    </row>
    <row r="780" spans="23:26" x14ac:dyDescent="0.2">
      <c r="W780" s="97"/>
      <c r="Z780" s="97"/>
    </row>
    <row r="781" spans="23:26" x14ac:dyDescent="0.2">
      <c r="W781" s="97"/>
      <c r="Z781" s="97"/>
    </row>
    <row r="782" spans="23:26" x14ac:dyDescent="0.2">
      <c r="W782" s="97"/>
      <c r="Z782" s="97"/>
    </row>
    <row r="783" spans="23:26" x14ac:dyDescent="0.2">
      <c r="W783" s="97"/>
      <c r="Z783" s="97"/>
    </row>
    <row r="784" spans="23:26" x14ac:dyDescent="0.2">
      <c r="W784" s="97"/>
      <c r="Z784" s="97"/>
    </row>
    <row r="785" spans="23:26" x14ac:dyDescent="0.2">
      <c r="W785" s="97"/>
      <c r="Z785" s="97"/>
    </row>
    <row r="786" spans="23:26" x14ac:dyDescent="0.2">
      <c r="W786" s="97"/>
      <c r="Z786" s="97"/>
    </row>
    <row r="787" spans="23:26" x14ac:dyDescent="0.2">
      <c r="W787" s="97"/>
      <c r="Z787" s="97"/>
    </row>
    <row r="788" spans="23:26" x14ac:dyDescent="0.2">
      <c r="W788" s="97"/>
      <c r="Z788" s="97"/>
    </row>
    <row r="789" spans="23:26" x14ac:dyDescent="0.2">
      <c r="W789" s="97"/>
      <c r="Z789" s="97"/>
    </row>
    <row r="790" spans="23:26" x14ac:dyDescent="0.2">
      <c r="W790" s="97"/>
      <c r="Z790" s="97"/>
    </row>
    <row r="791" spans="23:26" x14ac:dyDescent="0.2">
      <c r="W791" s="97"/>
      <c r="Z791" s="97"/>
    </row>
    <row r="792" spans="23:26" x14ac:dyDescent="0.2">
      <c r="W792" s="97"/>
      <c r="Z792" s="97"/>
    </row>
    <row r="793" spans="23:26" x14ac:dyDescent="0.2">
      <c r="W793" s="97"/>
      <c r="Z793" s="97"/>
    </row>
    <row r="794" spans="23:26" x14ac:dyDescent="0.2">
      <c r="W794" s="97"/>
      <c r="Z794" s="97"/>
    </row>
    <row r="795" spans="23:26" x14ac:dyDescent="0.2">
      <c r="W795" s="97"/>
      <c r="Z795" s="97"/>
    </row>
    <row r="796" spans="23:26" x14ac:dyDescent="0.2">
      <c r="W796" s="97"/>
      <c r="Z796" s="97"/>
    </row>
    <row r="797" spans="23:26" x14ac:dyDescent="0.2">
      <c r="W797" s="97"/>
      <c r="Z797" s="97"/>
    </row>
    <row r="798" spans="23:26" x14ac:dyDescent="0.2">
      <c r="W798" s="97"/>
      <c r="Z798" s="97"/>
    </row>
    <row r="799" spans="23:26" x14ac:dyDescent="0.2">
      <c r="W799" s="97"/>
      <c r="Z799" s="97"/>
    </row>
    <row r="800" spans="23:26" x14ac:dyDescent="0.2">
      <c r="W800" s="97"/>
      <c r="Z800" s="97"/>
    </row>
    <row r="801" spans="23:26" x14ac:dyDescent="0.2">
      <c r="W801" s="97"/>
      <c r="Z801" s="97"/>
    </row>
    <row r="802" spans="23:26" x14ac:dyDescent="0.2">
      <c r="W802" s="97"/>
      <c r="Z802" s="97"/>
    </row>
    <row r="803" spans="23:26" x14ac:dyDescent="0.2">
      <c r="W803" s="97"/>
      <c r="Z803" s="97"/>
    </row>
    <row r="804" spans="23:26" x14ac:dyDescent="0.2">
      <c r="W804" s="97"/>
      <c r="Z804" s="97"/>
    </row>
    <row r="805" spans="23:26" x14ac:dyDescent="0.2">
      <c r="W805" s="97"/>
      <c r="Z805" s="97"/>
    </row>
    <row r="806" spans="23:26" x14ac:dyDescent="0.2">
      <c r="W806" s="97"/>
      <c r="Z806" s="97"/>
    </row>
    <row r="807" spans="23:26" x14ac:dyDescent="0.2">
      <c r="W807" s="97"/>
      <c r="Z807" s="97"/>
    </row>
    <row r="808" spans="23:26" x14ac:dyDescent="0.2">
      <c r="W808" s="97"/>
      <c r="Z808" s="97"/>
    </row>
    <row r="809" spans="23:26" x14ac:dyDescent="0.2">
      <c r="W809" s="97"/>
      <c r="Z809" s="97"/>
    </row>
    <row r="810" spans="23:26" x14ac:dyDescent="0.2">
      <c r="W810" s="97"/>
      <c r="Z810" s="97"/>
    </row>
    <row r="811" spans="23:26" x14ac:dyDescent="0.2">
      <c r="W811" s="97"/>
      <c r="Z811" s="97"/>
    </row>
    <row r="812" spans="23:26" x14ac:dyDescent="0.2">
      <c r="W812" s="97"/>
      <c r="Z812" s="97"/>
    </row>
    <row r="813" spans="23:26" x14ac:dyDescent="0.2">
      <c r="W813" s="97"/>
      <c r="Z813" s="97"/>
    </row>
    <row r="814" spans="23:26" x14ac:dyDescent="0.2">
      <c r="W814" s="97"/>
      <c r="Z814" s="97"/>
    </row>
    <row r="815" spans="23:26" x14ac:dyDescent="0.2">
      <c r="W815" s="97"/>
      <c r="Z815" s="97"/>
    </row>
    <row r="816" spans="23:26" x14ac:dyDescent="0.2">
      <c r="W816" s="97"/>
      <c r="Z816" s="97"/>
    </row>
    <row r="817" spans="23:26" x14ac:dyDescent="0.2">
      <c r="W817" s="97"/>
      <c r="Z817" s="97"/>
    </row>
    <row r="818" spans="23:26" x14ac:dyDescent="0.2">
      <c r="W818" s="97"/>
      <c r="Z818" s="97"/>
    </row>
    <row r="819" spans="23:26" x14ac:dyDescent="0.2">
      <c r="W819" s="97"/>
      <c r="Z819" s="97"/>
    </row>
    <row r="820" spans="23:26" x14ac:dyDescent="0.2">
      <c r="W820" s="97"/>
      <c r="Z820" s="97"/>
    </row>
    <row r="821" spans="23:26" x14ac:dyDescent="0.2">
      <c r="W821" s="97"/>
      <c r="Z821" s="97"/>
    </row>
    <row r="822" spans="23:26" x14ac:dyDescent="0.2">
      <c r="W822" s="97"/>
      <c r="Z822" s="97"/>
    </row>
    <row r="823" spans="23:26" x14ac:dyDescent="0.2">
      <c r="W823" s="97"/>
      <c r="Z823" s="97"/>
    </row>
    <row r="824" spans="23:26" x14ac:dyDescent="0.2">
      <c r="W824" s="97"/>
      <c r="Z824" s="97"/>
    </row>
    <row r="825" spans="23:26" x14ac:dyDescent="0.2">
      <c r="W825" s="97"/>
      <c r="Z825" s="97"/>
    </row>
    <row r="826" spans="23:26" x14ac:dyDescent="0.2">
      <c r="W826" s="97"/>
      <c r="Z826" s="97"/>
    </row>
    <row r="827" spans="23:26" x14ac:dyDescent="0.2">
      <c r="W827" s="97"/>
      <c r="Z827" s="97"/>
    </row>
    <row r="828" spans="23:26" x14ac:dyDescent="0.2">
      <c r="W828" s="97"/>
      <c r="Z828" s="97"/>
    </row>
    <row r="829" spans="23:26" x14ac:dyDescent="0.2">
      <c r="W829" s="97"/>
      <c r="Z829" s="97"/>
    </row>
    <row r="830" spans="23:26" x14ac:dyDescent="0.2">
      <c r="W830" s="97"/>
      <c r="Z830" s="97"/>
    </row>
    <row r="831" spans="23:26" x14ac:dyDescent="0.2">
      <c r="W831" s="97"/>
      <c r="Z831" s="97"/>
    </row>
    <row r="832" spans="23:26" x14ac:dyDescent="0.2">
      <c r="W832" s="97"/>
      <c r="Z832" s="97"/>
    </row>
    <row r="833" spans="23:26" x14ac:dyDescent="0.2">
      <c r="W833" s="97"/>
      <c r="Z833" s="97"/>
    </row>
    <row r="834" spans="23:26" x14ac:dyDescent="0.2">
      <c r="W834" s="97"/>
      <c r="Z834" s="97"/>
    </row>
    <row r="835" spans="23:26" x14ac:dyDescent="0.2">
      <c r="W835" s="97"/>
      <c r="Z835" s="97"/>
    </row>
    <row r="836" spans="23:26" x14ac:dyDescent="0.2">
      <c r="W836" s="97"/>
      <c r="Z836" s="97"/>
    </row>
    <row r="837" spans="23:26" x14ac:dyDescent="0.2">
      <c r="W837" s="97"/>
      <c r="Z837" s="97"/>
    </row>
    <row r="838" spans="23:26" x14ac:dyDescent="0.2">
      <c r="W838" s="97"/>
      <c r="Z838" s="97"/>
    </row>
    <row r="839" spans="23:26" x14ac:dyDescent="0.2">
      <c r="W839" s="97"/>
      <c r="Z839" s="97"/>
    </row>
    <row r="840" spans="23:26" x14ac:dyDescent="0.2">
      <c r="W840" s="97"/>
      <c r="Z840" s="97"/>
    </row>
    <row r="841" spans="23:26" x14ac:dyDescent="0.2">
      <c r="W841" s="97"/>
      <c r="Z841" s="97"/>
    </row>
    <row r="842" spans="23:26" x14ac:dyDescent="0.2">
      <c r="W842" s="97"/>
      <c r="Z842" s="97"/>
    </row>
    <row r="843" spans="23:26" x14ac:dyDescent="0.2">
      <c r="W843" s="97"/>
      <c r="Z843" s="97"/>
    </row>
    <row r="844" spans="23:26" x14ac:dyDescent="0.2">
      <c r="W844" s="97"/>
      <c r="Z844" s="97"/>
    </row>
    <row r="845" spans="23:26" x14ac:dyDescent="0.2">
      <c r="W845" s="97"/>
      <c r="Z845" s="97"/>
    </row>
    <row r="846" spans="23:26" x14ac:dyDescent="0.2">
      <c r="W846" s="97"/>
      <c r="Z846" s="97"/>
    </row>
    <row r="847" spans="23:26" x14ac:dyDescent="0.2">
      <c r="W847" s="97"/>
      <c r="Z847" s="97"/>
    </row>
    <row r="848" spans="23:26" x14ac:dyDescent="0.2">
      <c r="W848" s="97"/>
      <c r="Z848" s="97"/>
    </row>
    <row r="849" spans="23:26" x14ac:dyDescent="0.2">
      <c r="W849" s="97"/>
      <c r="Z849" s="97"/>
    </row>
    <row r="850" spans="23:26" x14ac:dyDescent="0.2">
      <c r="W850" s="97"/>
      <c r="Z850" s="97"/>
    </row>
    <row r="851" spans="23:26" x14ac:dyDescent="0.2">
      <c r="W851" s="97"/>
      <c r="Z851" s="97"/>
    </row>
    <row r="852" spans="23:26" x14ac:dyDescent="0.2">
      <c r="W852" s="97"/>
      <c r="Z852" s="97"/>
    </row>
    <row r="853" spans="23:26" x14ac:dyDescent="0.2">
      <c r="W853" s="97"/>
      <c r="Z853" s="97"/>
    </row>
    <row r="854" spans="23:26" x14ac:dyDescent="0.2">
      <c r="W854" s="97"/>
      <c r="Z854" s="97"/>
    </row>
    <row r="855" spans="23:26" x14ac:dyDescent="0.2">
      <c r="W855" s="97"/>
      <c r="Z855" s="97"/>
    </row>
    <row r="856" spans="23:26" x14ac:dyDescent="0.2">
      <c r="W856" s="97"/>
      <c r="Z856" s="97"/>
    </row>
    <row r="857" spans="23:26" x14ac:dyDescent="0.2">
      <c r="W857" s="97"/>
      <c r="Z857" s="97"/>
    </row>
    <row r="858" spans="23:26" x14ac:dyDescent="0.2">
      <c r="W858" s="97"/>
      <c r="Z858" s="97"/>
    </row>
    <row r="859" spans="23:26" x14ac:dyDescent="0.2">
      <c r="W859" s="97"/>
      <c r="Z859" s="97"/>
    </row>
    <row r="860" spans="23:26" x14ac:dyDescent="0.2">
      <c r="W860" s="97"/>
      <c r="Z860" s="97"/>
    </row>
    <row r="861" spans="23:26" x14ac:dyDescent="0.2">
      <c r="W861" s="97"/>
      <c r="Z861" s="97"/>
    </row>
    <row r="862" spans="23:26" x14ac:dyDescent="0.2">
      <c r="W862" s="97"/>
      <c r="Z862" s="97"/>
    </row>
    <row r="863" spans="23:26" x14ac:dyDescent="0.2">
      <c r="W863" s="97"/>
      <c r="Z863" s="97"/>
    </row>
    <row r="864" spans="23:26" x14ac:dyDescent="0.2">
      <c r="W864" s="97"/>
      <c r="Z864" s="97"/>
    </row>
    <row r="865" spans="23:26" x14ac:dyDescent="0.2">
      <c r="W865" s="97"/>
      <c r="Z865" s="97"/>
    </row>
    <row r="866" spans="23:26" x14ac:dyDescent="0.2">
      <c r="W866" s="97"/>
      <c r="Z866" s="97"/>
    </row>
    <row r="867" spans="23:26" x14ac:dyDescent="0.2">
      <c r="W867" s="97"/>
      <c r="Z867" s="97"/>
    </row>
    <row r="868" spans="23:26" x14ac:dyDescent="0.2">
      <c r="W868" s="97"/>
      <c r="Z868" s="97"/>
    </row>
    <row r="869" spans="23:26" x14ac:dyDescent="0.2">
      <c r="W869" s="97"/>
      <c r="Z869" s="97"/>
    </row>
    <row r="870" spans="23:26" x14ac:dyDescent="0.2">
      <c r="W870" s="97"/>
      <c r="Z870" s="97"/>
    </row>
    <row r="871" spans="23:26" x14ac:dyDescent="0.2">
      <c r="W871" s="97"/>
      <c r="Z871" s="97"/>
    </row>
    <row r="872" spans="23:26" x14ac:dyDescent="0.2">
      <c r="W872" s="97"/>
      <c r="Z872" s="97"/>
    </row>
    <row r="873" spans="23:26" x14ac:dyDescent="0.2">
      <c r="W873" s="97"/>
      <c r="Z873" s="97"/>
    </row>
    <row r="874" spans="23:26" x14ac:dyDescent="0.2">
      <c r="W874" s="97"/>
      <c r="Z874" s="97"/>
    </row>
    <row r="875" spans="23:26" x14ac:dyDescent="0.2">
      <c r="W875" s="97"/>
      <c r="Z875" s="97"/>
    </row>
    <row r="876" spans="23:26" x14ac:dyDescent="0.2">
      <c r="W876" s="97"/>
      <c r="Z876" s="97"/>
    </row>
    <row r="877" spans="23:26" x14ac:dyDescent="0.2">
      <c r="W877" s="97"/>
      <c r="Z877" s="97"/>
    </row>
    <row r="878" spans="23:26" x14ac:dyDescent="0.2">
      <c r="W878" s="97"/>
      <c r="Z878" s="97"/>
    </row>
    <row r="879" spans="23:26" x14ac:dyDescent="0.2">
      <c r="W879" s="97"/>
      <c r="Z879" s="97"/>
    </row>
    <row r="880" spans="23:26" x14ac:dyDescent="0.2">
      <c r="W880" s="97"/>
      <c r="Z880" s="97"/>
    </row>
    <row r="881" spans="23:26" x14ac:dyDescent="0.2">
      <c r="W881" s="97"/>
      <c r="Z881" s="97"/>
    </row>
    <row r="882" spans="23:26" x14ac:dyDescent="0.2">
      <c r="W882" s="97"/>
      <c r="Z882" s="97"/>
    </row>
    <row r="883" spans="23:26" x14ac:dyDescent="0.2">
      <c r="W883" s="97"/>
      <c r="Z883" s="97"/>
    </row>
    <row r="884" spans="23:26" x14ac:dyDescent="0.2">
      <c r="W884" s="97"/>
      <c r="Z884" s="97"/>
    </row>
    <row r="885" spans="23:26" x14ac:dyDescent="0.2">
      <c r="W885" s="97"/>
      <c r="Z885" s="97"/>
    </row>
    <row r="886" spans="23:26" x14ac:dyDescent="0.2">
      <c r="W886" s="97"/>
      <c r="Z886" s="97"/>
    </row>
    <row r="887" spans="23:26" x14ac:dyDescent="0.2">
      <c r="W887" s="97"/>
      <c r="Z887" s="97"/>
    </row>
    <row r="888" spans="23:26" x14ac:dyDescent="0.2">
      <c r="W888" s="97"/>
      <c r="Z888" s="97"/>
    </row>
    <row r="889" spans="23:26" x14ac:dyDescent="0.2">
      <c r="W889" s="97"/>
      <c r="Z889" s="97"/>
    </row>
    <row r="890" spans="23:26" x14ac:dyDescent="0.2">
      <c r="W890" s="97"/>
      <c r="Z890" s="97"/>
    </row>
    <row r="891" spans="23:26" x14ac:dyDescent="0.2">
      <c r="W891" s="97"/>
      <c r="Z891" s="97"/>
    </row>
    <row r="892" spans="23:26" x14ac:dyDescent="0.2">
      <c r="W892" s="97"/>
      <c r="Z892" s="97"/>
    </row>
    <row r="893" spans="23:26" x14ac:dyDescent="0.2">
      <c r="W893" s="97"/>
      <c r="Z893" s="97"/>
    </row>
    <row r="894" spans="23:26" x14ac:dyDescent="0.2">
      <c r="W894" s="97"/>
      <c r="Z894" s="97"/>
    </row>
    <row r="895" spans="23:26" x14ac:dyDescent="0.2">
      <c r="W895" s="97"/>
      <c r="Z895" s="97"/>
    </row>
    <row r="896" spans="23:26" x14ac:dyDescent="0.2">
      <c r="W896" s="97"/>
      <c r="Z896" s="97"/>
    </row>
    <row r="897" spans="23:26" x14ac:dyDescent="0.2">
      <c r="W897" s="97"/>
      <c r="Z897" s="97"/>
    </row>
    <row r="898" spans="23:26" x14ac:dyDescent="0.2">
      <c r="W898" s="97"/>
      <c r="Z898" s="97"/>
    </row>
    <row r="899" spans="23:26" x14ac:dyDescent="0.2">
      <c r="W899" s="97"/>
      <c r="Z899" s="97"/>
    </row>
    <row r="900" spans="23:26" x14ac:dyDescent="0.2">
      <c r="W900" s="97"/>
      <c r="Z900" s="97"/>
    </row>
    <row r="901" spans="23:26" x14ac:dyDescent="0.2">
      <c r="W901" s="97"/>
      <c r="Z901" s="97"/>
    </row>
    <row r="902" spans="23:26" x14ac:dyDescent="0.2">
      <c r="W902" s="97"/>
      <c r="Z902" s="97"/>
    </row>
    <row r="903" spans="23:26" x14ac:dyDescent="0.2">
      <c r="W903" s="97"/>
      <c r="Z903" s="97"/>
    </row>
    <row r="904" spans="23:26" x14ac:dyDescent="0.2">
      <c r="W904" s="97"/>
      <c r="Z904" s="97"/>
    </row>
    <row r="905" spans="23:26" x14ac:dyDescent="0.2">
      <c r="W905" s="97"/>
      <c r="Z905" s="97"/>
    </row>
    <row r="906" spans="23:26" x14ac:dyDescent="0.2">
      <c r="W906" s="97"/>
      <c r="Z906" s="97"/>
    </row>
    <row r="907" spans="23:26" x14ac:dyDescent="0.2">
      <c r="W907" s="97"/>
      <c r="Z907" s="97"/>
    </row>
    <row r="908" spans="23:26" x14ac:dyDescent="0.2">
      <c r="W908" s="97"/>
      <c r="Z908" s="97"/>
    </row>
    <row r="909" spans="23:26" x14ac:dyDescent="0.2">
      <c r="W909" s="97"/>
      <c r="Z909" s="97"/>
    </row>
    <row r="910" spans="23:26" x14ac:dyDescent="0.2">
      <c r="W910" s="97"/>
      <c r="Z910" s="97"/>
    </row>
    <row r="911" spans="23:26" x14ac:dyDescent="0.2">
      <c r="W911" s="97"/>
      <c r="Z911" s="97"/>
    </row>
    <row r="912" spans="23:26" x14ac:dyDescent="0.2">
      <c r="W912" s="97"/>
      <c r="Z912" s="97"/>
    </row>
    <row r="913" spans="23:26" x14ac:dyDescent="0.2">
      <c r="W913" s="97"/>
      <c r="Z913" s="97"/>
    </row>
    <row r="914" spans="23:26" x14ac:dyDescent="0.2">
      <c r="W914" s="97"/>
      <c r="Z914" s="97"/>
    </row>
    <row r="915" spans="23:26" x14ac:dyDescent="0.2">
      <c r="W915" s="97"/>
      <c r="Z915" s="97"/>
    </row>
    <row r="916" spans="23:26" x14ac:dyDescent="0.2">
      <c r="W916" s="97"/>
      <c r="Z916" s="97"/>
    </row>
    <row r="917" spans="23:26" x14ac:dyDescent="0.2">
      <c r="W917" s="97"/>
      <c r="Z917" s="97"/>
    </row>
    <row r="918" spans="23:26" x14ac:dyDescent="0.2">
      <c r="W918" s="97"/>
      <c r="Z918" s="97"/>
    </row>
    <row r="919" spans="23:26" x14ac:dyDescent="0.2">
      <c r="W919" s="97"/>
      <c r="Z919" s="97"/>
    </row>
    <row r="920" spans="23:26" x14ac:dyDescent="0.2">
      <c r="W920" s="97"/>
      <c r="Z920" s="97"/>
    </row>
    <row r="921" spans="23:26" x14ac:dyDescent="0.2">
      <c r="W921" s="97"/>
      <c r="Z921" s="97"/>
    </row>
    <row r="922" spans="23:26" x14ac:dyDescent="0.2">
      <c r="W922" s="97"/>
      <c r="Z922" s="97"/>
    </row>
    <row r="923" spans="23:26" x14ac:dyDescent="0.2">
      <c r="W923" s="97"/>
      <c r="Z923" s="97"/>
    </row>
    <row r="924" spans="23:26" x14ac:dyDescent="0.2">
      <c r="W924" s="97"/>
      <c r="Z924" s="97"/>
    </row>
    <row r="925" spans="23:26" x14ac:dyDescent="0.2">
      <c r="W925" s="97"/>
      <c r="Z925" s="97"/>
    </row>
    <row r="926" spans="23:26" x14ac:dyDescent="0.2">
      <c r="W926" s="97"/>
      <c r="Z926" s="97"/>
    </row>
    <row r="927" spans="23:26" x14ac:dyDescent="0.2">
      <c r="W927" s="97"/>
      <c r="Z927" s="97"/>
    </row>
    <row r="928" spans="23:26" x14ac:dyDescent="0.2">
      <c r="W928" s="97"/>
      <c r="Z928" s="97"/>
    </row>
    <row r="929" spans="23:26" x14ac:dyDescent="0.2">
      <c r="W929" s="97"/>
      <c r="Z929" s="97"/>
    </row>
    <row r="930" spans="23:26" x14ac:dyDescent="0.2">
      <c r="W930" s="97"/>
      <c r="Z930" s="97"/>
    </row>
    <row r="931" spans="23:26" x14ac:dyDescent="0.2">
      <c r="W931" s="97"/>
      <c r="Z931" s="97"/>
    </row>
    <row r="932" spans="23:26" x14ac:dyDescent="0.2">
      <c r="W932" s="97"/>
      <c r="Z932" s="97"/>
    </row>
    <row r="933" spans="23:26" x14ac:dyDescent="0.2">
      <c r="W933" s="97"/>
      <c r="Z933" s="97"/>
    </row>
    <row r="934" spans="23:26" x14ac:dyDescent="0.2">
      <c r="W934" s="97"/>
      <c r="Z934" s="97"/>
    </row>
    <row r="935" spans="23:26" x14ac:dyDescent="0.2">
      <c r="W935" s="97"/>
      <c r="Z935" s="97"/>
    </row>
    <row r="936" spans="23:26" x14ac:dyDescent="0.2">
      <c r="W936" s="97"/>
      <c r="Z936" s="97"/>
    </row>
    <row r="937" spans="23:26" x14ac:dyDescent="0.2">
      <c r="W937" s="97"/>
      <c r="Z937" s="97"/>
    </row>
    <row r="938" spans="23:26" x14ac:dyDescent="0.2">
      <c r="W938" s="97"/>
      <c r="Z938" s="97"/>
    </row>
    <row r="939" spans="23:26" x14ac:dyDescent="0.2">
      <c r="W939" s="97"/>
      <c r="Z939" s="97"/>
    </row>
    <row r="940" spans="23:26" x14ac:dyDescent="0.2">
      <c r="W940" s="97"/>
      <c r="Z940" s="97"/>
    </row>
    <row r="941" spans="23:26" x14ac:dyDescent="0.2">
      <c r="W941" s="97"/>
      <c r="Z941" s="97"/>
    </row>
    <row r="942" spans="23:26" x14ac:dyDescent="0.2">
      <c r="W942" s="97"/>
      <c r="Z942" s="97"/>
    </row>
    <row r="943" spans="23:26" x14ac:dyDescent="0.2">
      <c r="W943" s="97"/>
      <c r="Z943" s="97"/>
    </row>
    <row r="944" spans="23:26" x14ac:dyDescent="0.2">
      <c r="W944" s="97"/>
      <c r="Z944" s="97"/>
    </row>
    <row r="945" spans="23:26" x14ac:dyDescent="0.2">
      <c r="W945" s="97"/>
      <c r="Z945" s="97"/>
    </row>
    <row r="946" spans="23:26" x14ac:dyDescent="0.2">
      <c r="W946" s="97"/>
      <c r="Z946" s="97"/>
    </row>
    <row r="947" spans="23:26" x14ac:dyDescent="0.2">
      <c r="W947" s="97"/>
      <c r="Z947" s="97"/>
    </row>
    <row r="948" spans="23:26" x14ac:dyDescent="0.2">
      <c r="W948" s="97"/>
      <c r="Z948" s="97"/>
    </row>
    <row r="949" spans="23:26" x14ac:dyDescent="0.2">
      <c r="W949" s="97"/>
      <c r="Z949" s="97"/>
    </row>
    <row r="950" spans="23:26" x14ac:dyDescent="0.2">
      <c r="W950" s="97"/>
      <c r="Z950" s="97"/>
    </row>
    <row r="951" spans="23:26" x14ac:dyDescent="0.2">
      <c r="W951" s="97"/>
      <c r="Z951" s="97"/>
    </row>
    <row r="952" spans="23:26" x14ac:dyDescent="0.2">
      <c r="W952" s="97"/>
      <c r="Z952" s="97"/>
    </row>
    <row r="953" spans="23:26" x14ac:dyDescent="0.2">
      <c r="W953" s="97"/>
      <c r="Z953" s="97"/>
    </row>
    <row r="954" spans="23:26" x14ac:dyDescent="0.2">
      <c r="W954" s="97"/>
      <c r="Z954" s="97"/>
    </row>
    <row r="955" spans="23:26" x14ac:dyDescent="0.2">
      <c r="W955" s="97"/>
      <c r="Z955" s="97"/>
    </row>
    <row r="956" spans="23:26" x14ac:dyDescent="0.2">
      <c r="W956" s="97"/>
      <c r="Z956" s="97"/>
    </row>
    <row r="957" spans="23:26" x14ac:dyDescent="0.2">
      <c r="W957" s="97"/>
      <c r="Z957" s="97"/>
    </row>
    <row r="958" spans="23:26" x14ac:dyDescent="0.2">
      <c r="W958" s="97"/>
      <c r="Z958" s="97"/>
    </row>
    <row r="959" spans="23:26" x14ac:dyDescent="0.2">
      <c r="W959" s="97"/>
      <c r="Z959" s="97"/>
    </row>
    <row r="960" spans="23:26" x14ac:dyDescent="0.2">
      <c r="W960" s="97"/>
      <c r="Z960" s="97"/>
    </row>
    <row r="961" spans="23:26" x14ac:dyDescent="0.2">
      <c r="W961" s="97"/>
      <c r="Z961" s="97"/>
    </row>
    <row r="962" spans="23:26" x14ac:dyDescent="0.2">
      <c r="W962" s="97"/>
      <c r="Z962" s="97"/>
    </row>
    <row r="963" spans="23:26" x14ac:dyDescent="0.2">
      <c r="W963" s="97"/>
      <c r="Z963" s="97"/>
    </row>
    <row r="964" spans="23:26" x14ac:dyDescent="0.2">
      <c r="W964" s="97"/>
      <c r="Z964" s="97"/>
    </row>
    <row r="965" spans="23:26" x14ac:dyDescent="0.2">
      <c r="W965" s="97"/>
      <c r="Z965" s="97"/>
    </row>
    <row r="966" spans="23:26" x14ac:dyDescent="0.2">
      <c r="W966" s="97"/>
      <c r="Z966" s="97"/>
    </row>
    <row r="967" spans="23:26" x14ac:dyDescent="0.2">
      <c r="W967" s="97"/>
      <c r="Z967" s="97"/>
    </row>
    <row r="968" spans="23:26" x14ac:dyDescent="0.2">
      <c r="W968" s="97"/>
      <c r="Z968" s="97"/>
    </row>
    <row r="969" spans="23:26" x14ac:dyDescent="0.2">
      <c r="W969" s="97"/>
      <c r="Z969" s="97"/>
    </row>
    <row r="970" spans="23:26" x14ac:dyDescent="0.2">
      <c r="W970" s="97"/>
      <c r="Z970" s="97"/>
    </row>
    <row r="971" spans="23:26" x14ac:dyDescent="0.2">
      <c r="W971" s="97"/>
      <c r="Z971" s="97"/>
    </row>
    <row r="972" spans="23:26" x14ac:dyDescent="0.2">
      <c r="W972" s="97"/>
      <c r="Z972" s="97"/>
    </row>
    <row r="973" spans="23:26" x14ac:dyDescent="0.2">
      <c r="W973" s="97"/>
      <c r="Z973" s="97"/>
    </row>
    <row r="974" spans="23:26" x14ac:dyDescent="0.2">
      <c r="W974" s="97"/>
      <c r="Z974" s="97"/>
    </row>
    <row r="975" spans="23:26" x14ac:dyDescent="0.2">
      <c r="W975" s="97"/>
      <c r="Z975" s="97"/>
    </row>
    <row r="976" spans="23:26" x14ac:dyDescent="0.2">
      <c r="W976" s="97"/>
      <c r="Z976" s="97"/>
    </row>
    <row r="977" spans="23:26" x14ac:dyDescent="0.2">
      <c r="W977" s="97"/>
      <c r="Z977" s="97"/>
    </row>
    <row r="978" spans="23:26" x14ac:dyDescent="0.2">
      <c r="W978" s="97"/>
      <c r="Z978" s="97"/>
    </row>
    <row r="979" spans="23:26" x14ac:dyDescent="0.2">
      <c r="W979" s="97"/>
      <c r="Z979" s="97"/>
    </row>
    <row r="980" spans="23:26" x14ac:dyDescent="0.2">
      <c r="W980" s="97"/>
      <c r="Z980" s="97"/>
    </row>
    <row r="981" spans="23:26" x14ac:dyDescent="0.2">
      <c r="W981" s="97"/>
      <c r="Z981" s="97"/>
    </row>
    <row r="982" spans="23:26" x14ac:dyDescent="0.2">
      <c r="W982" s="97"/>
      <c r="Z982" s="97"/>
    </row>
    <row r="983" spans="23:26" x14ac:dyDescent="0.2">
      <c r="W983" s="97"/>
      <c r="Z983" s="97"/>
    </row>
    <row r="984" spans="23:26" x14ac:dyDescent="0.2">
      <c r="W984" s="97"/>
      <c r="Z984" s="97"/>
    </row>
    <row r="985" spans="23:26" x14ac:dyDescent="0.2">
      <c r="W985" s="97"/>
      <c r="Z985" s="97"/>
    </row>
    <row r="986" spans="23:26" x14ac:dyDescent="0.2">
      <c r="W986" s="97"/>
      <c r="Z986" s="97"/>
    </row>
    <row r="987" spans="23:26" x14ac:dyDescent="0.2">
      <c r="W987" s="97"/>
      <c r="Z987" s="97"/>
    </row>
    <row r="988" spans="23:26" x14ac:dyDescent="0.2">
      <c r="W988" s="97"/>
      <c r="Z988" s="97"/>
    </row>
    <row r="989" spans="23:26" x14ac:dyDescent="0.2">
      <c r="W989" s="97"/>
      <c r="Z989" s="97"/>
    </row>
    <row r="990" spans="23:26" x14ac:dyDescent="0.2">
      <c r="W990" s="97"/>
      <c r="Z990" s="97"/>
    </row>
    <row r="991" spans="23:26" x14ac:dyDescent="0.2">
      <c r="W991" s="97"/>
      <c r="Z991" s="97"/>
    </row>
    <row r="992" spans="23:26" x14ac:dyDescent="0.2">
      <c r="W992" s="97"/>
      <c r="Z992" s="97"/>
    </row>
    <row r="993" spans="23:26" x14ac:dyDescent="0.2">
      <c r="W993" s="97"/>
      <c r="Z993" s="97"/>
    </row>
    <row r="994" spans="23:26" x14ac:dyDescent="0.2">
      <c r="W994" s="97"/>
      <c r="Z994" s="97"/>
    </row>
    <row r="995" spans="23:26" x14ac:dyDescent="0.2">
      <c r="W995" s="97"/>
      <c r="Z995" s="97"/>
    </row>
    <row r="996" spans="23:26" x14ac:dyDescent="0.2">
      <c r="W996" s="97"/>
      <c r="Z996" s="97"/>
    </row>
    <row r="997" spans="23:26" x14ac:dyDescent="0.2">
      <c r="W997" s="97"/>
      <c r="Z997" s="97"/>
    </row>
    <row r="998" spans="23:26" x14ac:dyDescent="0.2">
      <c r="W998" s="97"/>
      <c r="Z998" s="97"/>
    </row>
    <row r="999" spans="23:26" x14ac:dyDescent="0.2">
      <c r="W999" s="97"/>
      <c r="Z999" s="97"/>
    </row>
    <row r="1000" spans="23:26" x14ac:dyDescent="0.2">
      <c r="W1000" s="97"/>
      <c r="Z1000" s="97"/>
    </row>
    <row r="1001" spans="23:26" x14ac:dyDescent="0.2">
      <c r="W1001" s="97"/>
      <c r="Z1001" s="97"/>
    </row>
    <row r="1002" spans="23:26" x14ac:dyDescent="0.2">
      <c r="W1002" s="97"/>
      <c r="Z1002" s="97"/>
    </row>
    <row r="1003" spans="23:26" x14ac:dyDescent="0.2">
      <c r="W1003" s="97"/>
      <c r="Z1003" s="97"/>
    </row>
    <row r="1004" spans="23:26" x14ac:dyDescent="0.2">
      <c r="W1004" s="97"/>
      <c r="Z1004" s="97"/>
    </row>
    <row r="1005" spans="23:26" x14ac:dyDescent="0.2">
      <c r="W1005" s="97"/>
      <c r="Z1005" s="97"/>
    </row>
    <row r="1006" spans="23:26" x14ac:dyDescent="0.2">
      <c r="W1006" s="97"/>
      <c r="Z1006" s="97"/>
    </row>
    <row r="1007" spans="23:26" x14ac:dyDescent="0.2">
      <c r="W1007" s="97"/>
      <c r="Z1007" s="97"/>
    </row>
    <row r="1008" spans="23:26" x14ac:dyDescent="0.2">
      <c r="W1008" s="97"/>
      <c r="Z1008" s="97"/>
    </row>
    <row r="1009" spans="23:26" x14ac:dyDescent="0.2">
      <c r="W1009" s="97"/>
      <c r="Z1009" s="97"/>
    </row>
    <row r="1010" spans="23:26" x14ac:dyDescent="0.2">
      <c r="W1010" s="97"/>
      <c r="Z1010" s="97"/>
    </row>
  </sheetData>
  <mergeCells count="2">
    <mergeCell ref="E17:F17"/>
    <mergeCell ref="D136:I136"/>
  </mergeCells>
  <conditionalFormatting sqref="D138:I174">
    <cfRule type="cellIs" dxfId="0" priority="3" operator="lessThan">
      <formula>$K$137</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972540DE-19AD-E24E-9B5F-4C6EA883CC5D}">
          <x14:formula1>
            <xm:f>Resources!$B$24:$B$32</xm:f>
          </x14:formula1>
          <xm:sqref>C23</xm:sqref>
        </x14:dataValidation>
        <x14:dataValidation type="list" allowBlank="1" showInputMessage="1" showErrorMessage="1" xr:uid="{93E96881-2FAC-5649-B18A-0C3B648CFB9E}">
          <x14:formula1>
            <xm:f>Resources!$B$7:$B$9</xm:f>
          </x14:formula1>
          <xm:sqref>C3</xm:sqref>
        </x14:dataValidation>
        <x14:dataValidation type="list" allowBlank="1" showInputMessage="1" showErrorMessage="1" xr:uid="{3246D7FC-F63A-4342-AB16-212144026584}">
          <x14:formula1>
            <xm:f>Resources!$B$12:$B$13</xm:f>
          </x14:formula1>
          <xm:sqref>C21</xm:sqref>
        </x14:dataValidation>
        <x14:dataValidation type="list" allowBlank="1" showInputMessage="1" showErrorMessage="1" xr:uid="{5851243B-2789-5F45-A79C-F065054925EC}">
          <x14:formula1>
            <xm:f>Resources!$B$16:$B$17</xm:f>
          </x14:formula1>
          <xm:sqref>C20</xm:sqref>
        </x14:dataValidation>
        <x14:dataValidation type="list" allowBlank="1" showInputMessage="1" showErrorMessage="1" xr:uid="{F99651D6-94E6-4C46-A1BD-928B758AFAB9}">
          <x14:formula1>
            <xm:f>Resources!$B$20:$B$21</xm:f>
          </x14:formula1>
          <xm:sqref>C22:C23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69660-43DA-F848-BB08-90F53858C366}">
  <sheetPr codeName="Sheet5"/>
  <dimension ref="B3:H9"/>
  <sheetViews>
    <sheetView workbookViewId="0"/>
  </sheetViews>
  <sheetFormatPr baseColWidth="10" defaultColWidth="10.83203125" defaultRowHeight="16" x14ac:dyDescent="0.2"/>
  <cols>
    <col min="1" max="1" width="10.83203125" style="1"/>
    <col min="2" max="2" width="19.6640625" style="1" bestFit="1" customWidth="1"/>
    <col min="3" max="16384" width="10.83203125" style="1"/>
  </cols>
  <sheetData>
    <row r="3" spans="2:8" x14ac:dyDescent="0.2">
      <c r="B3" s="20" t="s">
        <v>8</v>
      </c>
      <c r="C3" s="20" t="s">
        <v>189</v>
      </c>
      <c r="D3" s="20" t="s">
        <v>190</v>
      </c>
      <c r="E3" s="20" t="s">
        <v>157</v>
      </c>
      <c r="F3" s="20" t="s">
        <v>159</v>
      </c>
      <c r="G3" s="20" t="s">
        <v>10</v>
      </c>
      <c r="H3" s="21" t="s">
        <v>192</v>
      </c>
    </row>
    <row r="4" spans="2:8" x14ac:dyDescent="0.2">
      <c r="B4" s="8" t="s">
        <v>204</v>
      </c>
      <c r="C4" s="22" t="s">
        <v>54</v>
      </c>
      <c r="D4" s="22"/>
      <c r="E4" s="8"/>
      <c r="F4" s="8"/>
      <c r="G4" s="8"/>
    </row>
    <row r="5" spans="2:8" x14ac:dyDescent="0.2">
      <c r="B5" s="8" t="s">
        <v>205</v>
      </c>
      <c r="C5" s="22" t="s">
        <v>54</v>
      </c>
      <c r="D5" s="22"/>
      <c r="E5" s="8"/>
      <c r="F5" s="8"/>
      <c r="G5" s="8"/>
    </row>
    <row r="6" spans="2:8" x14ac:dyDescent="0.2">
      <c r="B6" s="8" t="s">
        <v>206</v>
      </c>
      <c r="C6" s="22" t="s">
        <v>54</v>
      </c>
      <c r="D6" s="22"/>
      <c r="E6" s="8"/>
      <c r="F6" s="8"/>
      <c r="G6" s="8"/>
    </row>
    <row r="7" spans="2:8" x14ac:dyDescent="0.2">
      <c r="B7" s="8" t="s">
        <v>207</v>
      </c>
      <c r="C7" s="22" t="s">
        <v>54</v>
      </c>
      <c r="D7" s="22"/>
      <c r="E7" s="8"/>
      <c r="F7" s="8"/>
      <c r="G7" s="8"/>
    </row>
    <row r="8" spans="2:8" x14ac:dyDescent="0.2">
      <c r="B8" s="8" t="s">
        <v>208</v>
      </c>
      <c r="C8" s="22" t="s">
        <v>54</v>
      </c>
      <c r="D8" s="22"/>
      <c r="E8" s="8"/>
      <c r="F8" s="8"/>
      <c r="G8" s="8"/>
      <c r="H8" s="1" t="s">
        <v>209</v>
      </c>
    </row>
    <row r="9" spans="2:8" x14ac:dyDescent="0.2">
      <c r="B9" s="8" t="s">
        <v>210</v>
      </c>
      <c r="C9" s="22" t="s">
        <v>54</v>
      </c>
      <c r="D9" s="22"/>
      <c r="E9" s="8"/>
      <c r="F9" s="8"/>
      <c r="G9" s="8"/>
      <c r="H9" s="1" t="s">
        <v>211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4DF4B-24BA-1547-965D-A7BDDCC4EB9D}">
  <sheetPr codeName="Sheet6"/>
  <dimension ref="A4:G99"/>
  <sheetViews>
    <sheetView topLeftCell="A61" zoomScaleNormal="100" workbookViewId="0">
      <selection activeCell="B87" sqref="B87"/>
    </sheetView>
  </sheetViews>
  <sheetFormatPr baseColWidth="10" defaultColWidth="10.83203125" defaultRowHeight="16" x14ac:dyDescent="0.2"/>
  <cols>
    <col min="1" max="1" width="10.83203125" style="1"/>
    <col min="2" max="2" width="71.83203125" style="1" customWidth="1"/>
    <col min="3" max="3" width="15.6640625" style="1" bestFit="1" customWidth="1"/>
    <col min="4" max="4" width="21.6640625" style="1" bestFit="1" customWidth="1"/>
    <col min="5" max="5" width="19.6640625" style="1" bestFit="1" customWidth="1"/>
    <col min="6" max="6" width="255.83203125" style="1" bestFit="1" customWidth="1"/>
    <col min="7" max="7" width="54.5" style="1" customWidth="1"/>
    <col min="8" max="16384" width="10.83203125" style="1"/>
  </cols>
  <sheetData>
    <row r="4" spans="1:7" ht="26" x14ac:dyDescent="0.3">
      <c r="B4" s="4" t="s">
        <v>212</v>
      </c>
      <c r="C4" s="4"/>
      <c r="E4" s="11"/>
      <c r="F4" s="4"/>
      <c r="G4" s="4"/>
    </row>
    <row r="5" spans="1:7" ht="17" customHeight="1" x14ac:dyDescent="0.3">
      <c r="B5" s="1" t="s">
        <v>213</v>
      </c>
      <c r="C5" s="4"/>
      <c r="E5" s="11"/>
      <c r="F5" s="4"/>
      <c r="G5" s="4"/>
    </row>
    <row r="6" spans="1:7" ht="17" customHeight="1" x14ac:dyDescent="0.3">
      <c r="C6" s="4"/>
      <c r="D6" s="4"/>
      <c r="E6" s="4"/>
      <c r="F6" s="4"/>
      <c r="G6" s="4"/>
    </row>
    <row r="7" spans="1:7" ht="17" thickBot="1" x14ac:dyDescent="0.25">
      <c r="C7" s="1" t="s">
        <v>14</v>
      </c>
      <c r="D7" s="1" t="s">
        <v>214</v>
      </c>
      <c r="E7" s="1" t="s">
        <v>215</v>
      </c>
    </row>
    <row r="8" spans="1:7" ht="24" x14ac:dyDescent="0.3">
      <c r="B8" s="24" t="s">
        <v>216</v>
      </c>
      <c r="C8" s="25" t="s">
        <v>217</v>
      </c>
      <c r="D8" s="25" t="s">
        <v>218</v>
      </c>
      <c r="E8" s="26" t="s">
        <v>219</v>
      </c>
      <c r="F8" s="1" t="s">
        <v>192</v>
      </c>
    </row>
    <row r="9" spans="1:7" x14ac:dyDescent="0.2">
      <c r="A9" s="1">
        <v>1</v>
      </c>
      <c r="B9" s="27" t="s">
        <v>220</v>
      </c>
      <c r="C9" s="1">
        <v>1920</v>
      </c>
      <c r="D9" s="1">
        <v>208</v>
      </c>
      <c r="E9" s="28">
        <f>D9*5</f>
        <v>1040</v>
      </c>
      <c r="F9" s="1" t="s">
        <v>221</v>
      </c>
    </row>
    <row r="10" spans="1:7" x14ac:dyDescent="0.2">
      <c r="A10" s="1">
        <v>2</v>
      </c>
      <c r="B10" s="27" t="s">
        <v>222</v>
      </c>
      <c r="C10" s="1">
        <v>2160</v>
      </c>
      <c r="D10" s="1">
        <v>336</v>
      </c>
      <c r="E10" s="28">
        <f t="shared" ref="E10:E17" si="0">D10*5</f>
        <v>1680</v>
      </c>
      <c r="F10" s="1" t="s">
        <v>223</v>
      </c>
    </row>
    <row r="11" spans="1:7" x14ac:dyDescent="0.2">
      <c r="A11" s="1">
        <v>3</v>
      </c>
      <c r="B11" s="27" t="s">
        <v>38</v>
      </c>
      <c r="C11" s="1">
        <v>2880</v>
      </c>
      <c r="D11" s="1">
        <v>528</v>
      </c>
      <c r="E11" s="28">
        <f t="shared" si="0"/>
        <v>2640</v>
      </c>
      <c r="F11" s="1" t="s">
        <v>224</v>
      </c>
    </row>
    <row r="12" spans="1:7" x14ac:dyDescent="0.2">
      <c r="A12" s="1">
        <v>4</v>
      </c>
      <c r="B12" s="27" t="s">
        <v>225</v>
      </c>
      <c r="C12" s="1">
        <v>1840</v>
      </c>
      <c r="D12" s="1">
        <v>272</v>
      </c>
      <c r="E12" s="28">
        <f t="shared" si="0"/>
        <v>1360</v>
      </c>
      <c r="F12" s="1" t="s">
        <v>226</v>
      </c>
    </row>
    <row r="13" spans="1:7" x14ac:dyDescent="0.2">
      <c r="A13" s="1">
        <v>5</v>
      </c>
      <c r="B13" s="27" t="s">
        <v>227</v>
      </c>
      <c r="C13" s="1">
        <v>1840</v>
      </c>
      <c r="D13" s="1">
        <v>128</v>
      </c>
      <c r="E13" s="28">
        <f t="shared" si="0"/>
        <v>640</v>
      </c>
      <c r="F13" s="1" t="s">
        <v>228</v>
      </c>
    </row>
    <row r="14" spans="1:7" x14ac:dyDescent="0.2">
      <c r="A14" s="1">
        <v>6</v>
      </c>
      <c r="B14" s="27" t="s">
        <v>229</v>
      </c>
      <c r="C14" s="1">
        <v>1840</v>
      </c>
      <c r="D14" s="1">
        <v>272</v>
      </c>
      <c r="E14" s="28">
        <f t="shared" si="0"/>
        <v>1360</v>
      </c>
      <c r="F14" s="1" t="s">
        <v>230</v>
      </c>
    </row>
    <row r="15" spans="1:7" x14ac:dyDescent="0.2">
      <c r="A15" s="1">
        <v>7</v>
      </c>
      <c r="B15" s="27" t="s">
        <v>231</v>
      </c>
      <c r="C15" s="1">
        <v>560</v>
      </c>
      <c r="D15" s="1">
        <v>96</v>
      </c>
      <c r="E15" s="28">
        <f t="shared" si="0"/>
        <v>480</v>
      </c>
      <c r="F15" s="1" t="s">
        <v>232</v>
      </c>
    </row>
    <row r="16" spans="1:7" x14ac:dyDescent="0.2">
      <c r="A16" s="1">
        <v>8</v>
      </c>
      <c r="B16" s="27" t="s">
        <v>233</v>
      </c>
      <c r="C16" s="1">
        <v>2400</v>
      </c>
      <c r="D16" s="1">
        <v>400</v>
      </c>
      <c r="E16" s="28">
        <f t="shared" si="0"/>
        <v>2000</v>
      </c>
      <c r="F16" s="1" t="s">
        <v>234</v>
      </c>
    </row>
    <row r="17" spans="1:6" ht="17" thickBot="1" x14ac:dyDescent="0.25">
      <c r="A17" s="1">
        <v>9</v>
      </c>
      <c r="B17" s="29" t="s">
        <v>235</v>
      </c>
      <c r="C17" s="30">
        <v>3600</v>
      </c>
      <c r="D17" s="30">
        <v>624</v>
      </c>
      <c r="E17" s="31">
        <f t="shared" si="0"/>
        <v>3120</v>
      </c>
      <c r="F17" s="1" t="s">
        <v>236</v>
      </c>
    </row>
    <row r="18" spans="1:6" ht="17" thickBot="1" x14ac:dyDescent="0.25"/>
    <row r="19" spans="1:6" ht="24" x14ac:dyDescent="0.3">
      <c r="B19" s="24" t="s">
        <v>237</v>
      </c>
      <c r="C19" s="25" t="s">
        <v>217</v>
      </c>
      <c r="D19" s="25" t="s">
        <v>218</v>
      </c>
      <c r="E19" s="26" t="s">
        <v>219</v>
      </c>
    </row>
    <row r="20" spans="1:6" x14ac:dyDescent="0.2">
      <c r="A20" s="1">
        <v>1</v>
      </c>
      <c r="B20" s="27" t="s">
        <v>220</v>
      </c>
      <c r="C20" s="1">
        <v>2160</v>
      </c>
      <c r="D20" s="1">
        <v>234</v>
      </c>
      <c r="E20" s="28">
        <f>D20*5</f>
        <v>1170</v>
      </c>
    </row>
    <row r="21" spans="1:6" x14ac:dyDescent="0.2">
      <c r="A21" s="1">
        <v>2</v>
      </c>
      <c r="B21" s="27" t="s">
        <v>222</v>
      </c>
      <c r="C21" s="1">
        <v>2430</v>
      </c>
      <c r="D21" s="1">
        <v>378</v>
      </c>
      <c r="E21" s="28">
        <f t="shared" ref="E21:E28" si="1">D21*5</f>
        <v>1890</v>
      </c>
    </row>
    <row r="22" spans="1:6" x14ac:dyDescent="0.2">
      <c r="A22" s="1">
        <v>3</v>
      </c>
      <c r="B22" s="27" t="s">
        <v>38</v>
      </c>
      <c r="C22" s="1">
        <v>3240</v>
      </c>
      <c r="D22" s="1">
        <v>594</v>
      </c>
      <c r="E22" s="28">
        <f t="shared" si="1"/>
        <v>2970</v>
      </c>
    </row>
    <row r="23" spans="1:6" x14ac:dyDescent="0.2">
      <c r="A23" s="1">
        <v>4</v>
      </c>
      <c r="B23" s="27" t="s">
        <v>225</v>
      </c>
      <c r="C23" s="1">
        <v>2070</v>
      </c>
      <c r="D23" s="1">
        <v>306</v>
      </c>
      <c r="E23" s="28">
        <f t="shared" si="1"/>
        <v>1530</v>
      </c>
    </row>
    <row r="24" spans="1:6" x14ac:dyDescent="0.2">
      <c r="A24" s="1">
        <v>5</v>
      </c>
      <c r="B24" s="27" t="s">
        <v>227</v>
      </c>
      <c r="C24" s="1">
        <v>2070</v>
      </c>
      <c r="D24" s="1">
        <v>144</v>
      </c>
      <c r="E24" s="28">
        <f t="shared" si="1"/>
        <v>720</v>
      </c>
    </row>
    <row r="25" spans="1:6" x14ac:dyDescent="0.2">
      <c r="A25" s="1">
        <v>6</v>
      </c>
      <c r="B25" s="27" t="s">
        <v>229</v>
      </c>
      <c r="C25" s="1">
        <v>2070</v>
      </c>
      <c r="D25" s="1">
        <v>306</v>
      </c>
      <c r="E25" s="28">
        <f t="shared" si="1"/>
        <v>1530</v>
      </c>
    </row>
    <row r="26" spans="1:6" x14ac:dyDescent="0.2">
      <c r="A26" s="1">
        <v>7</v>
      </c>
      <c r="B26" s="27" t="s">
        <v>231</v>
      </c>
      <c r="C26" s="1">
        <v>630</v>
      </c>
      <c r="D26" s="1">
        <v>108</v>
      </c>
      <c r="E26" s="28">
        <f t="shared" si="1"/>
        <v>540</v>
      </c>
    </row>
    <row r="27" spans="1:6" x14ac:dyDescent="0.2">
      <c r="A27" s="1">
        <v>8</v>
      </c>
      <c r="B27" s="27" t="s">
        <v>233</v>
      </c>
      <c r="C27" s="1">
        <v>2700</v>
      </c>
      <c r="D27" s="1">
        <v>450</v>
      </c>
      <c r="E27" s="28">
        <f t="shared" si="1"/>
        <v>2250</v>
      </c>
    </row>
    <row r="28" spans="1:6" ht="17" thickBot="1" x14ac:dyDescent="0.25">
      <c r="A28" s="1">
        <v>9</v>
      </c>
      <c r="B28" s="29" t="s">
        <v>235</v>
      </c>
      <c r="C28" s="30">
        <v>4050</v>
      </c>
      <c r="D28" s="30">
        <v>702</v>
      </c>
      <c r="E28" s="31">
        <f t="shared" si="1"/>
        <v>3510</v>
      </c>
    </row>
    <row r="29" spans="1:6" ht="17" thickBot="1" x14ac:dyDescent="0.25"/>
    <row r="30" spans="1:6" ht="24" x14ac:dyDescent="0.3">
      <c r="B30" s="24" t="s">
        <v>238</v>
      </c>
      <c r="C30" s="25" t="s">
        <v>217</v>
      </c>
      <c r="D30" s="25" t="s">
        <v>218</v>
      </c>
      <c r="E30" s="26" t="s">
        <v>219</v>
      </c>
    </row>
    <row r="31" spans="1:6" x14ac:dyDescent="0.2">
      <c r="A31" s="1">
        <v>1</v>
      </c>
      <c r="B31" s="27" t="s">
        <v>220</v>
      </c>
      <c r="C31" s="1">
        <v>1680</v>
      </c>
      <c r="D31" s="1">
        <v>208</v>
      </c>
      <c r="E31" s="28">
        <f>D31*5</f>
        <v>1040</v>
      </c>
      <c r="F31" s="1" t="s">
        <v>239</v>
      </c>
    </row>
    <row r="32" spans="1:6" x14ac:dyDescent="0.2">
      <c r="A32" s="1">
        <v>2</v>
      </c>
      <c r="B32" s="27" t="s">
        <v>222</v>
      </c>
      <c r="C32" s="1">
        <v>1890</v>
      </c>
      <c r="D32" s="1">
        <v>336</v>
      </c>
      <c r="E32" s="28">
        <f t="shared" ref="E32:E39" si="2">D32*5</f>
        <v>1680</v>
      </c>
      <c r="F32" s="1" t="s">
        <v>240</v>
      </c>
    </row>
    <row r="33" spans="1:6" x14ac:dyDescent="0.2">
      <c r="A33" s="1">
        <v>3</v>
      </c>
      <c r="B33" s="27" t="s">
        <v>38</v>
      </c>
      <c r="C33" s="1">
        <v>2520</v>
      </c>
      <c r="D33" s="1">
        <v>528</v>
      </c>
      <c r="E33" s="28">
        <f t="shared" si="2"/>
        <v>2640</v>
      </c>
    </row>
    <row r="34" spans="1:6" x14ac:dyDescent="0.2">
      <c r="A34" s="1">
        <v>4</v>
      </c>
      <c r="B34" s="27" t="s">
        <v>225</v>
      </c>
      <c r="C34" s="1">
        <v>1840</v>
      </c>
      <c r="D34" s="1">
        <v>272</v>
      </c>
      <c r="E34" s="28">
        <f t="shared" si="2"/>
        <v>1360</v>
      </c>
    </row>
    <row r="35" spans="1:6" x14ac:dyDescent="0.2">
      <c r="A35" s="1">
        <v>5</v>
      </c>
      <c r="B35" s="27" t="s">
        <v>227</v>
      </c>
      <c r="C35" s="1">
        <v>1840</v>
      </c>
      <c r="D35" s="1">
        <v>128</v>
      </c>
      <c r="E35" s="28">
        <f t="shared" si="2"/>
        <v>640</v>
      </c>
    </row>
    <row r="36" spans="1:6" x14ac:dyDescent="0.2">
      <c r="A36" s="1">
        <v>6</v>
      </c>
      <c r="B36" s="27" t="s">
        <v>229</v>
      </c>
      <c r="C36" s="1">
        <v>1840</v>
      </c>
      <c r="D36" s="1">
        <v>272</v>
      </c>
      <c r="E36" s="28">
        <f t="shared" si="2"/>
        <v>1360</v>
      </c>
    </row>
    <row r="37" spans="1:6" x14ac:dyDescent="0.2">
      <c r="A37" s="1">
        <v>7</v>
      </c>
      <c r="B37" s="27" t="s">
        <v>231</v>
      </c>
      <c r="C37" s="1">
        <v>560</v>
      </c>
      <c r="D37" s="1">
        <v>96</v>
      </c>
      <c r="E37" s="28">
        <f t="shared" si="2"/>
        <v>480</v>
      </c>
    </row>
    <row r="38" spans="1:6" x14ac:dyDescent="0.2">
      <c r="A38" s="1">
        <v>8</v>
      </c>
      <c r="B38" s="27" t="s">
        <v>233</v>
      </c>
      <c r="C38" s="1">
        <v>2100</v>
      </c>
      <c r="D38" s="1">
        <v>400</v>
      </c>
      <c r="E38" s="28">
        <f t="shared" si="2"/>
        <v>2000</v>
      </c>
    </row>
    <row r="39" spans="1:6" ht="17" thickBot="1" x14ac:dyDescent="0.25">
      <c r="A39" s="1">
        <v>9</v>
      </c>
      <c r="B39" s="29" t="s">
        <v>235</v>
      </c>
      <c r="C39" s="30">
        <v>3600</v>
      </c>
      <c r="D39" s="30">
        <v>624</v>
      </c>
      <c r="E39" s="31">
        <f t="shared" si="2"/>
        <v>3120</v>
      </c>
    </row>
    <row r="40" spans="1:6" ht="17" thickBot="1" x14ac:dyDescent="0.25"/>
    <row r="41" spans="1:6" ht="24" x14ac:dyDescent="0.3">
      <c r="B41" s="24" t="s">
        <v>241</v>
      </c>
      <c r="C41" s="25" t="s">
        <v>217</v>
      </c>
      <c r="D41" s="25" t="s">
        <v>218</v>
      </c>
      <c r="E41" s="26" t="s">
        <v>219</v>
      </c>
    </row>
    <row r="42" spans="1:6" x14ac:dyDescent="0.2">
      <c r="A42" s="1">
        <v>1</v>
      </c>
      <c r="B42" s="27" t="s">
        <v>220</v>
      </c>
      <c r="C42" s="1">
        <v>1920</v>
      </c>
      <c r="D42" s="1">
        <v>234</v>
      </c>
      <c r="E42" s="28">
        <f>D42*5</f>
        <v>1170</v>
      </c>
      <c r="F42" s="1" t="s">
        <v>239</v>
      </c>
    </row>
    <row r="43" spans="1:6" x14ac:dyDescent="0.2">
      <c r="A43" s="1">
        <v>2</v>
      </c>
      <c r="B43" s="27" t="s">
        <v>222</v>
      </c>
      <c r="C43" s="1">
        <v>2160</v>
      </c>
      <c r="D43" s="1">
        <v>378</v>
      </c>
      <c r="E43" s="28">
        <f t="shared" ref="E43:E50" si="3">D43*5</f>
        <v>1890</v>
      </c>
      <c r="F43" s="1" t="s">
        <v>240</v>
      </c>
    </row>
    <row r="44" spans="1:6" x14ac:dyDescent="0.2">
      <c r="A44" s="1">
        <v>3</v>
      </c>
      <c r="B44" s="27" t="s">
        <v>38</v>
      </c>
      <c r="C44" s="1">
        <v>2880</v>
      </c>
      <c r="D44" s="1">
        <v>594</v>
      </c>
      <c r="E44" s="28">
        <f t="shared" si="3"/>
        <v>2970</v>
      </c>
    </row>
    <row r="45" spans="1:6" x14ac:dyDescent="0.2">
      <c r="A45" s="1">
        <v>4</v>
      </c>
      <c r="B45" s="27" t="s">
        <v>225</v>
      </c>
      <c r="C45" s="1">
        <v>1840</v>
      </c>
      <c r="D45" s="1">
        <v>306</v>
      </c>
      <c r="E45" s="28">
        <f t="shared" si="3"/>
        <v>1530</v>
      </c>
    </row>
    <row r="46" spans="1:6" x14ac:dyDescent="0.2">
      <c r="A46" s="1">
        <v>5</v>
      </c>
      <c r="B46" s="27" t="s">
        <v>227</v>
      </c>
      <c r="C46" s="1">
        <v>1840</v>
      </c>
      <c r="D46" s="1">
        <v>144</v>
      </c>
      <c r="E46" s="28">
        <f t="shared" si="3"/>
        <v>720</v>
      </c>
    </row>
    <row r="47" spans="1:6" x14ac:dyDescent="0.2">
      <c r="A47" s="1">
        <v>6</v>
      </c>
      <c r="B47" s="27" t="s">
        <v>229</v>
      </c>
      <c r="C47" s="1">
        <v>1840</v>
      </c>
      <c r="D47" s="1">
        <v>306</v>
      </c>
      <c r="E47" s="28">
        <f t="shared" si="3"/>
        <v>1530</v>
      </c>
    </row>
    <row r="48" spans="1:6" x14ac:dyDescent="0.2">
      <c r="A48" s="1">
        <v>7</v>
      </c>
      <c r="B48" s="27" t="s">
        <v>231</v>
      </c>
      <c r="C48" s="1">
        <v>560</v>
      </c>
      <c r="D48" s="1">
        <v>108</v>
      </c>
      <c r="E48" s="28">
        <f t="shared" si="3"/>
        <v>540</v>
      </c>
    </row>
    <row r="49" spans="1:5" x14ac:dyDescent="0.2">
      <c r="A49" s="1">
        <v>8</v>
      </c>
      <c r="B49" s="27" t="s">
        <v>233</v>
      </c>
      <c r="C49" s="1">
        <v>2400</v>
      </c>
      <c r="D49" s="1">
        <v>450</v>
      </c>
      <c r="E49" s="28">
        <f t="shared" si="3"/>
        <v>2250</v>
      </c>
    </row>
    <row r="50" spans="1:5" ht="17" thickBot="1" x14ac:dyDescent="0.25">
      <c r="A50" s="1">
        <v>9</v>
      </c>
      <c r="B50" s="29" t="s">
        <v>235</v>
      </c>
      <c r="C50" s="30">
        <v>3600</v>
      </c>
      <c r="D50" s="30">
        <v>702</v>
      </c>
      <c r="E50" s="31">
        <f t="shared" si="3"/>
        <v>3510</v>
      </c>
    </row>
    <row r="51" spans="1:5" ht="17" thickBot="1" x14ac:dyDescent="0.25"/>
    <row r="52" spans="1:5" ht="24" x14ac:dyDescent="0.3">
      <c r="B52" s="24" t="s">
        <v>242</v>
      </c>
      <c r="C52" s="25" t="s">
        <v>217</v>
      </c>
      <c r="D52" s="25" t="s">
        <v>218</v>
      </c>
      <c r="E52" s="26" t="s">
        <v>219</v>
      </c>
    </row>
    <row r="53" spans="1:5" x14ac:dyDescent="0.2">
      <c r="A53" s="1">
        <v>1</v>
      </c>
      <c r="B53" s="27" t="s">
        <v>220</v>
      </c>
      <c r="C53" s="1">
        <v>1440</v>
      </c>
      <c r="D53" s="1">
        <v>156</v>
      </c>
      <c r="E53" s="28">
        <f>D53*5</f>
        <v>780</v>
      </c>
    </row>
    <row r="54" spans="1:5" x14ac:dyDescent="0.2">
      <c r="A54" s="1">
        <v>2</v>
      </c>
      <c r="B54" s="27" t="s">
        <v>222</v>
      </c>
      <c r="C54" s="1">
        <v>2160</v>
      </c>
      <c r="D54" s="1">
        <v>336</v>
      </c>
      <c r="E54" s="28">
        <f t="shared" ref="E54:E61" si="4">D54*5</f>
        <v>1680</v>
      </c>
    </row>
    <row r="55" spans="1:5" x14ac:dyDescent="0.2">
      <c r="A55" s="1">
        <v>3</v>
      </c>
      <c r="B55" s="27" t="s">
        <v>38</v>
      </c>
      <c r="C55" s="1">
        <v>2880</v>
      </c>
      <c r="D55" s="1">
        <v>528</v>
      </c>
      <c r="E55" s="28">
        <f t="shared" si="4"/>
        <v>2640</v>
      </c>
    </row>
    <row r="56" spans="1:5" x14ac:dyDescent="0.2">
      <c r="A56" s="1">
        <v>4</v>
      </c>
      <c r="B56" s="27" t="s">
        <v>225</v>
      </c>
      <c r="C56" s="1">
        <v>1380</v>
      </c>
      <c r="D56" s="1">
        <v>204</v>
      </c>
      <c r="E56" s="28">
        <f t="shared" si="4"/>
        <v>1020</v>
      </c>
    </row>
    <row r="57" spans="1:5" x14ac:dyDescent="0.2">
      <c r="A57" s="1">
        <v>5</v>
      </c>
      <c r="B57" s="27" t="s">
        <v>227</v>
      </c>
      <c r="C57" s="1">
        <v>1840</v>
      </c>
      <c r="D57" s="1">
        <v>128</v>
      </c>
      <c r="E57" s="28">
        <f t="shared" si="4"/>
        <v>640</v>
      </c>
    </row>
    <row r="58" spans="1:5" x14ac:dyDescent="0.2">
      <c r="A58" s="1">
        <v>6</v>
      </c>
      <c r="B58" s="27" t="s">
        <v>229</v>
      </c>
      <c r="C58" s="1">
        <v>1380</v>
      </c>
      <c r="D58" s="1">
        <v>204</v>
      </c>
      <c r="E58" s="28">
        <f t="shared" si="4"/>
        <v>1020</v>
      </c>
    </row>
    <row r="59" spans="1:5" x14ac:dyDescent="0.2">
      <c r="A59" s="1">
        <v>7</v>
      </c>
      <c r="B59" s="27" t="s">
        <v>231</v>
      </c>
      <c r="C59" s="1">
        <v>560</v>
      </c>
      <c r="D59" s="1">
        <v>96</v>
      </c>
      <c r="E59" s="28">
        <f t="shared" si="4"/>
        <v>480</v>
      </c>
    </row>
    <row r="60" spans="1:5" x14ac:dyDescent="0.2">
      <c r="A60" s="1">
        <v>8</v>
      </c>
      <c r="B60" s="27" t="s">
        <v>233</v>
      </c>
      <c r="C60" s="1">
        <v>2400</v>
      </c>
      <c r="D60" s="1">
        <v>400</v>
      </c>
      <c r="E60" s="28">
        <f t="shared" si="4"/>
        <v>2000</v>
      </c>
    </row>
    <row r="61" spans="1:5" ht="17" thickBot="1" x14ac:dyDescent="0.25">
      <c r="A61" s="1">
        <v>9</v>
      </c>
      <c r="B61" s="29" t="s">
        <v>235</v>
      </c>
      <c r="C61" s="30">
        <v>3600</v>
      </c>
      <c r="D61" s="30">
        <v>624</v>
      </c>
      <c r="E61" s="31">
        <f t="shared" si="4"/>
        <v>3120</v>
      </c>
    </row>
    <row r="62" spans="1:5" ht="17" thickBot="1" x14ac:dyDescent="0.25"/>
    <row r="63" spans="1:5" ht="24" x14ac:dyDescent="0.3">
      <c r="B63" s="24" t="s">
        <v>243</v>
      </c>
      <c r="C63" s="25" t="s">
        <v>217</v>
      </c>
      <c r="D63" s="25" t="s">
        <v>218</v>
      </c>
      <c r="E63" s="26" t="s">
        <v>219</v>
      </c>
    </row>
    <row r="64" spans="1:5" x14ac:dyDescent="0.2">
      <c r="A64" s="1">
        <v>1</v>
      </c>
      <c r="B64" s="27" t="s">
        <v>220</v>
      </c>
      <c r="C64" s="1">
        <v>1680</v>
      </c>
      <c r="D64" s="1">
        <v>182</v>
      </c>
      <c r="E64" s="28">
        <f>D64*5</f>
        <v>910</v>
      </c>
    </row>
    <row r="65" spans="1:5" x14ac:dyDescent="0.2">
      <c r="A65" s="1">
        <v>2</v>
      </c>
      <c r="B65" s="27" t="s">
        <v>222</v>
      </c>
      <c r="C65" s="1">
        <v>2430</v>
      </c>
      <c r="D65" s="1">
        <v>378</v>
      </c>
      <c r="E65" s="28">
        <f t="shared" ref="E65:E72" si="5">D65*5</f>
        <v>1890</v>
      </c>
    </row>
    <row r="66" spans="1:5" x14ac:dyDescent="0.2">
      <c r="A66" s="1">
        <v>3</v>
      </c>
      <c r="B66" s="27" t="s">
        <v>38</v>
      </c>
      <c r="C66" s="1">
        <v>3240</v>
      </c>
      <c r="D66" s="1">
        <v>594</v>
      </c>
      <c r="E66" s="28">
        <f t="shared" si="5"/>
        <v>2970</v>
      </c>
    </row>
    <row r="67" spans="1:5" x14ac:dyDescent="0.2">
      <c r="A67" s="1">
        <v>4</v>
      </c>
      <c r="B67" s="27" t="s">
        <v>225</v>
      </c>
      <c r="C67" s="1">
        <v>1610</v>
      </c>
      <c r="D67" s="1">
        <v>238</v>
      </c>
      <c r="E67" s="28">
        <f t="shared" si="5"/>
        <v>1190</v>
      </c>
    </row>
    <row r="68" spans="1:5" x14ac:dyDescent="0.2">
      <c r="A68" s="1">
        <v>5</v>
      </c>
      <c r="B68" s="27" t="s">
        <v>227</v>
      </c>
      <c r="C68" s="1">
        <v>2070</v>
      </c>
      <c r="D68" s="1">
        <v>144</v>
      </c>
      <c r="E68" s="28">
        <f t="shared" si="5"/>
        <v>720</v>
      </c>
    </row>
    <row r="69" spans="1:5" x14ac:dyDescent="0.2">
      <c r="A69" s="1">
        <v>6</v>
      </c>
      <c r="B69" s="27" t="s">
        <v>229</v>
      </c>
      <c r="C69" s="1">
        <v>1610</v>
      </c>
      <c r="D69" s="1">
        <v>238</v>
      </c>
      <c r="E69" s="28">
        <f t="shared" si="5"/>
        <v>1190</v>
      </c>
    </row>
    <row r="70" spans="1:5" x14ac:dyDescent="0.2">
      <c r="A70" s="1">
        <v>7</v>
      </c>
      <c r="B70" s="27" t="s">
        <v>231</v>
      </c>
      <c r="C70" s="1">
        <v>630</v>
      </c>
      <c r="D70" s="1">
        <v>108</v>
      </c>
      <c r="E70" s="28">
        <f t="shared" si="5"/>
        <v>540</v>
      </c>
    </row>
    <row r="71" spans="1:5" x14ac:dyDescent="0.2">
      <c r="A71" s="1">
        <v>8</v>
      </c>
      <c r="B71" s="27" t="s">
        <v>233</v>
      </c>
      <c r="C71" s="1">
        <v>2700</v>
      </c>
      <c r="D71" s="1">
        <v>450</v>
      </c>
      <c r="E71" s="28">
        <f t="shared" si="5"/>
        <v>2250</v>
      </c>
    </row>
    <row r="72" spans="1:5" ht="17" thickBot="1" x14ac:dyDescent="0.25">
      <c r="A72" s="1">
        <v>9</v>
      </c>
      <c r="B72" s="29" t="s">
        <v>235</v>
      </c>
      <c r="C72" s="30">
        <v>4050</v>
      </c>
      <c r="D72" s="30">
        <v>702</v>
      </c>
      <c r="E72" s="31">
        <f t="shared" si="5"/>
        <v>3510</v>
      </c>
    </row>
    <row r="74" spans="1:5" ht="17" thickBot="1" x14ac:dyDescent="0.25"/>
    <row r="75" spans="1:5" ht="24" x14ac:dyDescent="0.3">
      <c r="B75" s="193" t="s">
        <v>244</v>
      </c>
      <c r="C75" s="194" t="s">
        <v>245</v>
      </c>
      <c r="D75" s="195" t="s">
        <v>10</v>
      </c>
    </row>
    <row r="76" spans="1:5" x14ac:dyDescent="0.2">
      <c r="B76" s="188" t="s">
        <v>246</v>
      </c>
      <c r="C76" s="17">
        <v>2500</v>
      </c>
      <c r="D76" s="183" t="s">
        <v>14</v>
      </c>
    </row>
    <row r="77" spans="1:5" x14ac:dyDescent="0.2">
      <c r="B77" s="188" t="s">
        <v>247</v>
      </c>
      <c r="C77" s="17">
        <v>1500</v>
      </c>
      <c r="D77" s="183" t="s">
        <v>14</v>
      </c>
    </row>
    <row r="78" spans="1:5" x14ac:dyDescent="0.2">
      <c r="B78" s="188" t="s">
        <v>248</v>
      </c>
      <c r="C78" s="17">
        <v>750</v>
      </c>
      <c r="D78" s="183" t="s">
        <v>14</v>
      </c>
    </row>
    <row r="79" spans="1:5" x14ac:dyDescent="0.2">
      <c r="B79" s="188" t="s">
        <v>249</v>
      </c>
      <c r="C79" s="17">
        <v>150</v>
      </c>
      <c r="D79" s="183" t="s">
        <v>14</v>
      </c>
    </row>
    <row r="80" spans="1:5" x14ac:dyDescent="0.2">
      <c r="B80" s="188" t="s">
        <v>84</v>
      </c>
      <c r="C80" s="17">
        <v>4.4000000000000004</v>
      </c>
      <c r="D80" s="183" t="s">
        <v>250</v>
      </c>
    </row>
    <row r="81" spans="2:5" x14ac:dyDescent="0.2">
      <c r="B81" s="188" t="s">
        <v>85</v>
      </c>
      <c r="C81" s="17">
        <v>2.75</v>
      </c>
      <c r="D81" s="183" t="s">
        <v>250</v>
      </c>
    </row>
    <row r="82" spans="2:5" x14ac:dyDescent="0.2">
      <c r="B82" s="196" t="s">
        <v>86</v>
      </c>
      <c r="C82" s="198">
        <v>7.6</v>
      </c>
      <c r="D82" s="197" t="s">
        <v>250</v>
      </c>
    </row>
    <row r="83" spans="2:5" x14ac:dyDescent="0.2">
      <c r="B83" s="188" t="s">
        <v>251</v>
      </c>
      <c r="C83" s="17">
        <v>9.9</v>
      </c>
      <c r="D83" s="183" t="s">
        <v>250</v>
      </c>
    </row>
    <row r="84" spans="2:5" x14ac:dyDescent="0.2">
      <c r="B84" s="188" t="s">
        <v>89</v>
      </c>
      <c r="C84" s="17">
        <v>3.28</v>
      </c>
      <c r="D84" s="183" t="s">
        <v>250</v>
      </c>
    </row>
    <row r="85" spans="2:5" x14ac:dyDescent="0.2">
      <c r="B85" s="188" t="s">
        <v>252</v>
      </c>
      <c r="C85" s="17">
        <v>1.6</v>
      </c>
      <c r="D85" s="183" t="s">
        <v>250</v>
      </c>
    </row>
    <row r="86" spans="2:5" x14ac:dyDescent="0.2">
      <c r="B86" s="188" t="s">
        <v>91</v>
      </c>
      <c r="C86" s="17">
        <v>2</v>
      </c>
      <c r="D86" s="183" t="s">
        <v>12</v>
      </c>
    </row>
    <row r="87" spans="2:5" x14ac:dyDescent="0.2">
      <c r="B87" s="188" t="s">
        <v>92</v>
      </c>
      <c r="C87" s="17">
        <v>1.1599999999999999</v>
      </c>
      <c r="D87" s="183" t="s">
        <v>12</v>
      </c>
    </row>
    <row r="88" spans="2:5" x14ac:dyDescent="0.2">
      <c r="B88" s="188" t="s">
        <v>93</v>
      </c>
      <c r="C88" s="17">
        <v>0.19</v>
      </c>
      <c r="D88" s="183" t="s">
        <v>12</v>
      </c>
    </row>
    <row r="89" spans="2:5" x14ac:dyDescent="0.2">
      <c r="B89" s="189" t="s">
        <v>94</v>
      </c>
      <c r="C89" s="53">
        <v>2</v>
      </c>
      <c r="D89" s="184" t="s">
        <v>250</v>
      </c>
      <c r="E89" s="1" t="s">
        <v>253</v>
      </c>
    </row>
    <row r="90" spans="2:5" x14ac:dyDescent="0.2">
      <c r="B90" s="188" t="s">
        <v>95</v>
      </c>
      <c r="C90" s="17">
        <v>2</v>
      </c>
      <c r="D90" s="183" t="s">
        <v>250</v>
      </c>
      <c r="E90" s="1" t="s">
        <v>253</v>
      </c>
    </row>
    <row r="91" spans="2:5" x14ac:dyDescent="0.2">
      <c r="B91" s="188" t="s">
        <v>96</v>
      </c>
      <c r="C91" s="17">
        <v>4.4800000000000004</v>
      </c>
      <c r="D91" s="183" t="s">
        <v>250</v>
      </c>
      <c r="E91" s="1" t="s">
        <v>253</v>
      </c>
    </row>
    <row r="92" spans="2:5" x14ac:dyDescent="0.2">
      <c r="B92" s="190" t="s">
        <v>97</v>
      </c>
      <c r="C92" s="199">
        <v>1.6</v>
      </c>
      <c r="D92" s="186" t="s">
        <v>250</v>
      </c>
      <c r="E92" s="1" t="s">
        <v>253</v>
      </c>
    </row>
    <row r="93" spans="2:5" x14ac:dyDescent="0.2">
      <c r="B93" s="188" t="s">
        <v>98</v>
      </c>
      <c r="C93" s="17">
        <v>136</v>
      </c>
      <c r="D93" s="183" t="s">
        <v>12</v>
      </c>
    </row>
    <row r="94" spans="2:5" x14ac:dyDescent="0.2">
      <c r="B94" s="188" t="s">
        <v>99</v>
      </c>
      <c r="C94" s="17">
        <v>172</v>
      </c>
      <c r="D94" s="183" t="s">
        <v>12</v>
      </c>
    </row>
    <row r="95" spans="2:5" x14ac:dyDescent="0.2">
      <c r="B95" s="188" t="s">
        <v>100</v>
      </c>
      <c r="C95" s="17">
        <v>64</v>
      </c>
      <c r="D95" s="183" t="s">
        <v>12</v>
      </c>
    </row>
    <row r="96" spans="2:5" x14ac:dyDescent="0.2">
      <c r="B96" s="188" t="s">
        <v>101</v>
      </c>
      <c r="C96" s="17">
        <v>280</v>
      </c>
      <c r="D96" s="183" t="s">
        <v>12</v>
      </c>
    </row>
    <row r="97" spans="2:4" x14ac:dyDescent="0.2">
      <c r="B97" s="188" t="s">
        <v>102</v>
      </c>
      <c r="C97" s="17">
        <v>26.4</v>
      </c>
      <c r="D97" s="183" t="s">
        <v>254</v>
      </c>
    </row>
    <row r="98" spans="2:4" x14ac:dyDescent="0.2">
      <c r="B98" s="188" t="s">
        <v>255</v>
      </c>
      <c r="C98" s="17">
        <v>225</v>
      </c>
      <c r="D98" s="183" t="s">
        <v>14</v>
      </c>
    </row>
    <row r="99" spans="2:4" ht="17" thickBot="1" x14ac:dyDescent="0.25">
      <c r="B99" s="191" t="s">
        <v>105</v>
      </c>
      <c r="C99" s="19">
        <v>720</v>
      </c>
      <c r="D99" s="187" t="s">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DC1D4-4B3A-784E-B32F-E7D2C181C31B}">
  <sheetPr codeName="Sheet7"/>
  <dimension ref="B3:B11"/>
  <sheetViews>
    <sheetView workbookViewId="0"/>
  </sheetViews>
  <sheetFormatPr baseColWidth="10" defaultColWidth="10.83203125" defaultRowHeight="16" x14ac:dyDescent="0.2"/>
  <cols>
    <col min="1" max="1" width="10.83203125" style="1"/>
    <col min="2" max="2" width="17.33203125" style="1" customWidth="1"/>
    <col min="3" max="16384" width="10.83203125" style="1"/>
  </cols>
  <sheetData>
    <row r="3" spans="2:2" ht="26" x14ac:dyDescent="0.3">
      <c r="B3" s="4" t="s">
        <v>256</v>
      </c>
    </row>
    <row r="5" spans="2:2" x14ac:dyDescent="0.2">
      <c r="B5" s="10" t="s">
        <v>257</v>
      </c>
    </row>
    <row r="7" spans="2:2" x14ac:dyDescent="0.2">
      <c r="B7" s="10" t="s">
        <v>258</v>
      </c>
    </row>
    <row r="9" spans="2:2" x14ac:dyDescent="0.2">
      <c r="B9" s="10" t="s">
        <v>259</v>
      </c>
    </row>
    <row r="11" spans="2:2" x14ac:dyDescent="0.2">
      <c r="B11" s="10" t="s">
        <v>260</v>
      </c>
    </row>
  </sheetData>
  <hyperlinks>
    <hyperlink ref="B5" r:id="rId1" display="http://publications.naturalengland.org.uk/publication/5419124441481216" xr:uid="{7603C684-1D89-1D44-A049-6B69796A2AE5}"/>
    <hyperlink ref="B7" r:id="rId2" display="https://www.ruralpayments.org/topics/all-schemes/forestry-grant-scheme/woodland-creation/" xr:uid="{42FACD21-443B-664D-93BA-7ED77774E916}"/>
    <hyperlink ref="B9" r:id="rId3" display="https://woodlandcarboncode.org.uk/" xr:uid="{3D1E97B1-3DB1-8E4D-AD0B-DE08B75B218E}"/>
    <hyperlink ref="B11" r:id="rId4" display="https://www.thepocketbook.co.uk/" xr:uid="{DC988517-47BC-6445-8B64-FEE5DB9C2CA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D407-6862-DF41-8F32-F757C6143718}">
  <sheetPr codeName="Sheet9"/>
  <dimension ref="B4:B32"/>
  <sheetViews>
    <sheetView workbookViewId="0"/>
  </sheetViews>
  <sheetFormatPr baseColWidth="10" defaultColWidth="10.83203125" defaultRowHeight="16" x14ac:dyDescent="0.2"/>
  <cols>
    <col min="1" max="1" width="10.83203125" style="1"/>
    <col min="2" max="2" width="43" style="1" bestFit="1" customWidth="1"/>
    <col min="3" max="16384" width="10.83203125" style="1"/>
  </cols>
  <sheetData>
    <row r="4" spans="2:2" ht="26" x14ac:dyDescent="0.3">
      <c r="B4" s="4" t="s">
        <v>261</v>
      </c>
    </row>
    <row r="5" spans="2:2" ht="26" x14ac:dyDescent="0.3">
      <c r="B5" s="4"/>
    </row>
    <row r="6" spans="2:2" ht="17" thickBot="1" x14ac:dyDescent="0.25">
      <c r="B6" s="36" t="s">
        <v>1</v>
      </c>
    </row>
    <row r="7" spans="2:2" x14ac:dyDescent="0.2">
      <c r="B7" s="32" t="s">
        <v>2</v>
      </c>
    </row>
    <row r="8" spans="2:2" x14ac:dyDescent="0.2">
      <c r="B8" s="33" t="s">
        <v>262</v>
      </c>
    </row>
    <row r="9" spans="2:2" ht="17" thickBot="1" x14ac:dyDescent="0.25">
      <c r="B9" s="34" t="s">
        <v>23</v>
      </c>
    </row>
    <row r="11" spans="2:2" ht="17" thickBot="1" x14ac:dyDescent="0.25">
      <c r="B11" s="10" t="s">
        <v>33</v>
      </c>
    </row>
    <row r="12" spans="2:2" x14ac:dyDescent="0.2">
      <c r="B12" s="32" t="s">
        <v>263</v>
      </c>
    </row>
    <row r="13" spans="2:2" ht="17" thickBot="1" x14ac:dyDescent="0.25">
      <c r="B13" s="34" t="s">
        <v>34</v>
      </c>
    </row>
    <row r="15" spans="2:2" ht="17" thickBot="1" x14ac:dyDescent="0.25">
      <c r="B15" s="35" t="s">
        <v>30</v>
      </c>
    </row>
    <row r="16" spans="2:2" x14ac:dyDescent="0.2">
      <c r="B16" s="32" t="s">
        <v>31</v>
      </c>
    </row>
    <row r="17" spans="2:2" ht="17" thickBot="1" x14ac:dyDescent="0.25">
      <c r="B17" s="34" t="s">
        <v>264</v>
      </c>
    </row>
    <row r="19" spans="2:2" ht="17" thickBot="1" x14ac:dyDescent="0.25">
      <c r="B19" s="10" t="s">
        <v>35</v>
      </c>
    </row>
    <row r="20" spans="2:2" x14ac:dyDescent="0.2">
      <c r="B20" s="32" t="s">
        <v>265</v>
      </c>
    </row>
    <row r="21" spans="2:2" ht="17" thickBot="1" x14ac:dyDescent="0.25">
      <c r="B21" s="34" t="s">
        <v>36</v>
      </c>
    </row>
    <row r="23" spans="2:2" ht="17" thickBot="1" x14ac:dyDescent="0.25">
      <c r="B23" s="10" t="s">
        <v>37</v>
      </c>
    </row>
    <row r="24" spans="2:2" x14ac:dyDescent="0.2">
      <c r="B24" s="32" t="s">
        <v>220</v>
      </c>
    </row>
    <row r="25" spans="2:2" x14ac:dyDescent="0.2">
      <c r="B25" s="33" t="s">
        <v>222</v>
      </c>
    </row>
    <row r="26" spans="2:2" x14ac:dyDescent="0.2">
      <c r="B26" s="33" t="s">
        <v>38</v>
      </c>
    </row>
    <row r="27" spans="2:2" x14ac:dyDescent="0.2">
      <c r="B27" s="33" t="s">
        <v>225</v>
      </c>
    </row>
    <row r="28" spans="2:2" x14ac:dyDescent="0.2">
      <c r="B28" s="33" t="s">
        <v>227</v>
      </c>
    </row>
    <row r="29" spans="2:2" x14ac:dyDescent="0.2">
      <c r="B29" s="33" t="s">
        <v>229</v>
      </c>
    </row>
    <row r="30" spans="2:2" x14ac:dyDescent="0.2">
      <c r="B30" s="33" t="s">
        <v>231</v>
      </c>
    </row>
    <row r="31" spans="2:2" x14ac:dyDescent="0.2">
      <c r="B31" s="33" t="s">
        <v>233</v>
      </c>
    </row>
    <row r="32" spans="2:2" ht="17" thickBot="1" x14ac:dyDescent="0.25">
      <c r="B32" s="34" t="s">
        <v>235</v>
      </c>
    </row>
  </sheetData>
  <hyperlinks>
    <hyperlink ref="B11" location="Upland_or_Lowland" display="Location: Upland or Lowland" xr:uid="{FAE738AB-1B01-024F-BA0A-B81CD2A290B9}"/>
    <hyperlink ref="B15" location="Target_or_Standard" display="Location: Target or Standard Area" xr:uid="{5130FE7E-56A7-004F-BEAE-4B579AB929D5}"/>
    <hyperlink ref="B19" location="Ploughed_or_Moulded" display="Ground Preparation: Ploughed or Moulded" xr:uid="{12C8CE56-5E6F-014E-94D9-8FFE9C51DF19}"/>
    <hyperlink ref="B23" location="Woodland_Type" display="Woodland Type" xr:uid="{16B3F6CF-BD92-904F-A90E-05D0F1005335}"/>
    <hyperlink ref="B6" location="Cost_Level" display="Cost Level" xr:uid="{5AE3AE95-1F15-2B42-9CA7-F804A30ACBF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C618-1633-584C-A20F-2B2904F80EEC}">
  <dimension ref="A1:D10"/>
  <sheetViews>
    <sheetView workbookViewId="0">
      <selection activeCell="B2" sqref="B2:D10"/>
    </sheetView>
  </sheetViews>
  <sheetFormatPr baseColWidth="10" defaultColWidth="10.83203125" defaultRowHeight="16" x14ac:dyDescent="0.2"/>
  <sheetData>
    <row r="1" spans="1:4" x14ac:dyDescent="0.2">
      <c r="A1" t="s">
        <v>37</v>
      </c>
      <c r="B1" t="s">
        <v>640</v>
      </c>
      <c r="C1" t="s">
        <v>641</v>
      </c>
      <c r="D1" t="s">
        <v>642</v>
      </c>
    </row>
    <row r="2" spans="1:4" x14ac:dyDescent="0.2">
      <c r="A2" t="s">
        <v>220</v>
      </c>
      <c r="B2">
        <v>1920</v>
      </c>
      <c r="C2">
        <v>208</v>
      </c>
      <c r="D2">
        <v>1040</v>
      </c>
    </row>
    <row r="3" spans="1:4" x14ac:dyDescent="0.2">
      <c r="A3" t="s">
        <v>222</v>
      </c>
      <c r="B3">
        <v>2160</v>
      </c>
      <c r="C3">
        <v>336</v>
      </c>
      <c r="D3">
        <v>1680</v>
      </c>
    </row>
    <row r="4" spans="1:4" x14ac:dyDescent="0.2">
      <c r="A4" t="s">
        <v>38</v>
      </c>
      <c r="B4">
        <v>2880</v>
      </c>
      <c r="C4">
        <v>528</v>
      </c>
      <c r="D4">
        <v>2640</v>
      </c>
    </row>
    <row r="5" spans="1:4" x14ac:dyDescent="0.2">
      <c r="A5" t="s">
        <v>225</v>
      </c>
      <c r="B5">
        <v>1840</v>
      </c>
      <c r="C5">
        <v>272</v>
      </c>
      <c r="D5">
        <v>1360</v>
      </c>
    </row>
    <row r="6" spans="1:4" x14ac:dyDescent="0.2">
      <c r="A6" t="s">
        <v>227</v>
      </c>
      <c r="B6">
        <v>1840</v>
      </c>
      <c r="C6">
        <v>128</v>
      </c>
      <c r="D6">
        <v>640</v>
      </c>
    </row>
    <row r="7" spans="1:4" x14ac:dyDescent="0.2">
      <c r="A7" t="s">
        <v>229</v>
      </c>
      <c r="B7">
        <v>1840</v>
      </c>
      <c r="C7">
        <v>272</v>
      </c>
      <c r="D7">
        <v>1360</v>
      </c>
    </row>
    <row r="8" spans="1:4" x14ac:dyDescent="0.2">
      <c r="A8" t="s">
        <v>231</v>
      </c>
      <c r="B8">
        <v>560</v>
      </c>
      <c r="C8">
        <v>96</v>
      </c>
      <c r="D8">
        <v>480</v>
      </c>
    </row>
    <row r="9" spans="1:4" x14ac:dyDescent="0.2">
      <c r="A9" t="s">
        <v>233</v>
      </c>
      <c r="B9">
        <v>2400</v>
      </c>
      <c r="C9">
        <v>400</v>
      </c>
      <c r="D9">
        <v>2000</v>
      </c>
    </row>
    <row r="10" spans="1:4" x14ac:dyDescent="0.2">
      <c r="A10" t="s">
        <v>235</v>
      </c>
      <c r="B10">
        <v>3600</v>
      </c>
      <c r="C10">
        <v>624</v>
      </c>
      <c r="D10">
        <v>3120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34214-6755-4DA5-B05C-C5FC2A38147B}">
  <dimension ref="A1:G8"/>
  <sheetViews>
    <sheetView workbookViewId="0">
      <selection activeCell="F16" sqref="F16"/>
    </sheetView>
  </sheetViews>
  <sheetFormatPr baseColWidth="10" defaultColWidth="8.83203125" defaultRowHeight="16" x14ac:dyDescent="0.2"/>
  <cols>
    <col min="1" max="1" width="27.1640625" bestFit="1" customWidth="1"/>
    <col min="2" max="2" width="11.6640625" bestFit="1" customWidth="1"/>
    <col min="3" max="3" width="13.1640625" bestFit="1" customWidth="1"/>
    <col min="4" max="4" width="8.83203125" bestFit="1" customWidth="1"/>
    <col min="5" max="5" width="10.33203125" style="227" bestFit="1" customWidth="1"/>
    <col min="6" max="6" width="9.6640625" bestFit="1" customWidth="1"/>
    <col min="7" max="7" width="15.83203125" bestFit="1" customWidth="1"/>
  </cols>
  <sheetData>
    <row r="1" spans="1:7" x14ac:dyDescent="0.2">
      <c r="A1" t="s">
        <v>8</v>
      </c>
      <c r="B1" t="s">
        <v>1345</v>
      </c>
      <c r="C1" t="s">
        <v>1341</v>
      </c>
      <c r="D1" s="229" t="s">
        <v>1342</v>
      </c>
      <c r="E1" s="229" t="s">
        <v>1343</v>
      </c>
      <c r="F1" t="s">
        <v>1338</v>
      </c>
      <c r="G1" s="227" t="s">
        <v>1344</v>
      </c>
    </row>
    <row r="2" spans="1:7" x14ac:dyDescent="0.2">
      <c r="A2" t="s">
        <v>1347</v>
      </c>
      <c r="B2" s="228">
        <v>6</v>
      </c>
      <c r="C2" s="228">
        <v>38.983590921784625</v>
      </c>
      <c r="D2" s="228">
        <v>6.06</v>
      </c>
      <c r="E2" s="228">
        <v>38.597614774044189</v>
      </c>
      <c r="F2" t="s">
        <v>59</v>
      </c>
      <c r="G2" s="227">
        <v>9.9009900990098213E-3</v>
      </c>
    </row>
    <row r="3" spans="1:7" x14ac:dyDescent="0.2">
      <c r="A3" t="s">
        <v>144</v>
      </c>
      <c r="B3" s="228">
        <v>100</v>
      </c>
      <c r="C3" s="228">
        <v>38.983590921784625</v>
      </c>
      <c r="D3" s="228">
        <v>101</v>
      </c>
      <c r="E3" s="228">
        <v>39.191924255117961</v>
      </c>
      <c r="F3" t="s">
        <v>18</v>
      </c>
      <c r="G3" s="227">
        <v>5.3441288605590165E-3</v>
      </c>
    </row>
    <row r="4" spans="1:7" x14ac:dyDescent="0.2">
      <c r="A4" t="s">
        <v>1340</v>
      </c>
      <c r="B4" s="228">
        <v>100</v>
      </c>
      <c r="C4" s="228">
        <v>38.983590921784625</v>
      </c>
      <c r="D4" s="228">
        <v>101</v>
      </c>
      <c r="E4" s="228">
        <v>39.191924255117961</v>
      </c>
      <c r="F4" t="s">
        <v>18</v>
      </c>
      <c r="G4" s="227">
        <v>5.3441288605590165E-3</v>
      </c>
    </row>
    <row r="5" spans="1:7" x14ac:dyDescent="0.2">
      <c r="A5" t="s">
        <v>1339</v>
      </c>
      <c r="B5" s="228">
        <v>2880</v>
      </c>
      <c r="C5" s="228">
        <v>38.983590921784625</v>
      </c>
      <c r="D5" s="228">
        <v>2908.8</v>
      </c>
      <c r="E5" s="228">
        <v>38.923590921784623</v>
      </c>
      <c r="F5" t="s">
        <v>14</v>
      </c>
      <c r="G5" s="227">
        <v>1.5391091118410283E-3</v>
      </c>
    </row>
    <row r="6" spans="1:7" x14ac:dyDescent="0.2">
      <c r="A6" t="s">
        <v>1351</v>
      </c>
      <c r="B6" s="228">
        <v>140</v>
      </c>
      <c r="C6" s="228">
        <v>38.983590921784625</v>
      </c>
      <c r="D6" s="228">
        <v>141.4</v>
      </c>
      <c r="E6" s="228">
        <v>39.03662122481493</v>
      </c>
      <c r="F6" t="s">
        <v>1348</v>
      </c>
      <c r="G6" s="227">
        <v>1.3603237099604948E-3</v>
      </c>
    </row>
    <row r="7" spans="1:7" x14ac:dyDescent="0.2">
      <c r="A7" t="s">
        <v>1350</v>
      </c>
      <c r="B7" s="228">
        <v>2000</v>
      </c>
      <c r="C7" s="228">
        <v>38.983590921784625</v>
      </c>
      <c r="D7" s="228">
        <v>2020</v>
      </c>
      <c r="E7" s="228">
        <v>39.030560618754322</v>
      </c>
      <c r="F7" t="s">
        <v>1349</v>
      </c>
      <c r="G7" s="227">
        <v>1.2048581431078351E-3</v>
      </c>
    </row>
    <row r="8" spans="1:7" x14ac:dyDescent="0.2">
      <c r="A8" t="s">
        <v>1352</v>
      </c>
      <c r="B8" s="228">
        <v>1.1599999999999999</v>
      </c>
      <c r="C8" s="228">
        <v>38.983590921784625</v>
      </c>
      <c r="D8" s="228">
        <v>1.1716</v>
      </c>
      <c r="E8" s="228">
        <v>38.939651527845228</v>
      </c>
      <c r="F8" t="s">
        <v>12</v>
      </c>
      <c r="G8" s="227">
        <v>1.1271253596815886E-3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3530E-5F5B-4D54-9357-50E7EEA21888}">
  <dimension ref="B1:K1713"/>
  <sheetViews>
    <sheetView workbookViewId="0">
      <selection activeCell="B11" sqref="B11:K11"/>
    </sheetView>
  </sheetViews>
  <sheetFormatPr baseColWidth="10" defaultColWidth="8.83203125" defaultRowHeight="11" x14ac:dyDescent="0.15"/>
  <cols>
    <col min="1" max="1" width="8.83203125" style="224"/>
    <col min="2" max="2" width="20.6640625" style="224" bestFit="1" customWidth="1"/>
    <col min="3" max="3" width="8.83203125" style="224" bestFit="1" customWidth="1"/>
    <col min="4" max="4" width="6.1640625" style="224" bestFit="1" customWidth="1"/>
    <col min="5" max="8" width="8.83203125" style="224" bestFit="1" customWidth="1"/>
    <col min="9" max="9" width="30.33203125" style="224" bestFit="1" customWidth="1"/>
    <col min="10" max="10" width="11.83203125" style="224" bestFit="1" customWidth="1"/>
    <col min="11" max="11" width="4.33203125" style="225" bestFit="1" customWidth="1"/>
    <col min="12" max="16384" width="8.83203125" style="224"/>
  </cols>
  <sheetData>
    <row r="1" spans="2:11" ht="25" x14ac:dyDescent="0.25">
      <c r="B1" s="83" t="s">
        <v>596</v>
      </c>
      <c r="C1" s="83"/>
      <c r="D1" s="83"/>
      <c r="E1" s="83"/>
      <c r="F1" s="83"/>
      <c r="G1" s="83"/>
      <c r="H1" s="83"/>
      <c r="I1" s="83"/>
      <c r="J1" s="83"/>
      <c r="K1" s="84"/>
    </row>
    <row r="2" spans="2:11" ht="98" x14ac:dyDescent="0.15">
      <c r="B2" s="85" t="s">
        <v>266</v>
      </c>
      <c r="C2" s="85" t="s">
        <v>267</v>
      </c>
      <c r="D2" s="85" t="s">
        <v>268</v>
      </c>
      <c r="E2" s="85" t="s">
        <v>269</v>
      </c>
      <c r="F2" s="85" t="s">
        <v>270</v>
      </c>
      <c r="G2" s="85" t="s">
        <v>271</v>
      </c>
      <c r="H2" s="85" t="s">
        <v>272</v>
      </c>
      <c r="I2" s="85" t="s">
        <v>273</v>
      </c>
      <c r="J2" s="85" t="s">
        <v>274</v>
      </c>
      <c r="K2" s="86" t="s">
        <v>275</v>
      </c>
    </row>
    <row r="3" spans="2:11" x14ac:dyDescent="0.15">
      <c r="B3" s="224" t="s">
        <v>276</v>
      </c>
      <c r="C3" s="224">
        <v>6</v>
      </c>
      <c r="D3" s="224" t="s">
        <v>729</v>
      </c>
      <c r="E3" s="224">
        <f>'Project Details and Calculation'!$N$183</f>
        <v>6</v>
      </c>
      <c r="F3" s="224">
        <v>38.983590921784625</v>
      </c>
      <c r="G3" s="224">
        <v>6.06</v>
      </c>
      <c r="H3" s="224">
        <v>38.597614774044189</v>
      </c>
      <c r="I3" s="224">
        <v>6</v>
      </c>
      <c r="J3" s="224">
        <v>-0.3859761477404362</v>
      </c>
      <c r="K3" s="225">
        <v>9.9009900990098213E-3</v>
      </c>
    </row>
    <row r="4" spans="2:11" x14ac:dyDescent="0.15">
      <c r="B4" s="224" t="s">
        <v>276</v>
      </c>
      <c r="C4" s="224">
        <v>100</v>
      </c>
      <c r="D4" s="224" t="s">
        <v>327</v>
      </c>
      <c r="E4" s="224">
        <f>'Project Details and Calculation'!$C$109</f>
        <v>100</v>
      </c>
      <c r="F4" s="224">
        <v>38.983590921784625</v>
      </c>
      <c r="G4" s="224">
        <v>101</v>
      </c>
      <c r="H4" s="224">
        <v>39.191924255117961</v>
      </c>
      <c r="I4" s="224" t="s">
        <v>279</v>
      </c>
      <c r="J4" s="224">
        <v>0.2083333333333357</v>
      </c>
      <c r="K4" s="225">
        <v>5.3441288605590165E-3</v>
      </c>
    </row>
    <row r="5" spans="2:11" x14ac:dyDescent="0.15">
      <c r="B5" s="224" t="s">
        <v>276</v>
      </c>
      <c r="C5" s="224">
        <v>100</v>
      </c>
      <c r="D5" s="224" t="s">
        <v>1155</v>
      </c>
      <c r="E5" s="224">
        <f>'Project Details and Calculation'!$C$188</f>
        <v>100</v>
      </c>
      <c r="F5" s="224">
        <v>38.983590921784625</v>
      </c>
      <c r="G5" s="224">
        <v>101</v>
      </c>
      <c r="H5" s="224">
        <v>39.191924255117961</v>
      </c>
      <c r="I5" s="224" t="s">
        <v>279</v>
      </c>
      <c r="J5" s="224">
        <v>0.2083333333333357</v>
      </c>
      <c r="K5" s="225">
        <v>5.3441288605590165E-3</v>
      </c>
    </row>
    <row r="6" spans="2:11" x14ac:dyDescent="0.15">
      <c r="B6" s="224" t="s">
        <v>483</v>
      </c>
      <c r="C6" s="224">
        <v>2880</v>
      </c>
      <c r="D6" s="224" t="s">
        <v>451</v>
      </c>
      <c r="E6" s="224">
        <f>'Scot. - Woodland Creation Grant'!$C$11</f>
        <v>2880</v>
      </c>
      <c r="F6" s="224">
        <v>38.983590921784625</v>
      </c>
      <c r="G6" s="224">
        <v>2908.8</v>
      </c>
      <c r="H6" s="224">
        <v>38.923590921784623</v>
      </c>
      <c r="I6" s="224" t="s">
        <v>279</v>
      </c>
      <c r="J6" s="224">
        <v>-6.0000000000002274E-2</v>
      </c>
      <c r="K6" s="225">
        <v>1.5391091118410283E-3</v>
      </c>
    </row>
    <row r="7" spans="2:11" x14ac:dyDescent="0.15">
      <c r="B7" s="224" t="s">
        <v>483</v>
      </c>
      <c r="C7" s="224">
        <v>528</v>
      </c>
      <c r="D7" s="224" t="s">
        <v>345</v>
      </c>
      <c r="E7" s="224">
        <f>'Scot. - Woodland Creation Grant'!$D$11</f>
        <v>528</v>
      </c>
      <c r="F7" s="224">
        <v>38.983590921784625</v>
      </c>
      <c r="G7" s="224">
        <v>533.28</v>
      </c>
      <c r="H7" s="224">
        <v>38.928590921784625</v>
      </c>
      <c r="I7" s="224" t="s">
        <v>279</v>
      </c>
      <c r="J7" s="224">
        <v>-5.4999999999999716E-2</v>
      </c>
      <c r="K7" s="225">
        <v>1.4108500191875645E-3</v>
      </c>
    </row>
    <row r="8" spans="2:11" x14ac:dyDescent="0.15">
      <c r="B8" s="224" t="s">
        <v>440</v>
      </c>
      <c r="C8" s="224">
        <v>1</v>
      </c>
      <c r="D8" s="224" t="s">
        <v>357</v>
      </c>
      <c r="E8" s="224">
        <f>'Costs - Nix Pocketbook'!$D$15</f>
        <v>1</v>
      </c>
      <c r="F8" s="224">
        <v>38.983590921784625</v>
      </c>
      <c r="G8" s="224">
        <v>1.01</v>
      </c>
      <c r="H8" s="224">
        <v>39.03662122481493</v>
      </c>
      <c r="I8" s="224" t="s">
        <v>279</v>
      </c>
      <c r="J8" s="224">
        <v>5.3030303030304538E-2</v>
      </c>
      <c r="K8" s="225">
        <v>1.3603237099604993E-3</v>
      </c>
    </row>
    <row r="9" spans="2:11" x14ac:dyDescent="0.15">
      <c r="B9" s="224" t="s">
        <v>440</v>
      </c>
      <c r="C9" s="224">
        <v>140</v>
      </c>
      <c r="D9" s="224" t="s">
        <v>358</v>
      </c>
      <c r="E9" s="224">
        <f>'Costs - Nix Pocketbook'!$E$15</f>
        <v>140</v>
      </c>
      <c r="F9" s="224">
        <v>38.983590921784625</v>
      </c>
      <c r="G9" s="224">
        <v>141.4</v>
      </c>
      <c r="H9" s="224">
        <v>39.03662122481493</v>
      </c>
      <c r="I9" s="224" t="s">
        <v>279</v>
      </c>
      <c r="J9" s="224">
        <v>5.3030303030304538E-2</v>
      </c>
      <c r="K9" s="225">
        <v>1.3603237099604948E-3</v>
      </c>
    </row>
    <row r="10" spans="2:11" x14ac:dyDescent="0.15">
      <c r="B10" s="224" t="s">
        <v>276</v>
      </c>
      <c r="C10" s="224">
        <v>2000</v>
      </c>
      <c r="D10" s="224" t="s">
        <v>289</v>
      </c>
      <c r="E10" s="224">
        <f>'Project Details and Calculation'!$C$31</f>
        <v>2000</v>
      </c>
      <c r="F10" s="224">
        <v>38.983590921784625</v>
      </c>
      <c r="G10" s="224">
        <v>2020</v>
      </c>
      <c r="H10" s="224">
        <v>39.030560618754322</v>
      </c>
      <c r="I10" s="224" t="s">
        <v>279</v>
      </c>
      <c r="J10" s="224">
        <v>4.6969696969696884E-2</v>
      </c>
      <c r="K10" s="225">
        <v>1.2048581431078351E-3</v>
      </c>
    </row>
    <row r="11" spans="2:11" x14ac:dyDescent="0.15">
      <c r="B11" s="224" t="s">
        <v>483</v>
      </c>
      <c r="C11" s="224">
        <v>1.1599999999999999</v>
      </c>
      <c r="D11" s="224" t="s">
        <v>319</v>
      </c>
      <c r="E11" s="224">
        <f>'Scot. - Woodland Creation Grant'!$C$87</f>
        <v>1.1599999999999999</v>
      </c>
      <c r="F11" s="224">
        <v>38.983590921784625</v>
      </c>
      <c r="G11" s="224">
        <v>1.1716</v>
      </c>
      <c r="H11" s="224">
        <v>38.939651527845228</v>
      </c>
      <c r="I11" s="224" t="s">
        <v>279</v>
      </c>
      <c r="J11" s="224">
        <v>-4.3939393939396609E-2</v>
      </c>
      <c r="K11" s="225">
        <v>1.1271253596815886E-3</v>
      </c>
    </row>
    <row r="12" spans="2:11" x14ac:dyDescent="0.15">
      <c r="B12" s="224" t="s">
        <v>276</v>
      </c>
      <c r="C12" s="224">
        <v>100</v>
      </c>
      <c r="D12" s="224" t="s">
        <v>281</v>
      </c>
      <c r="E12" s="224">
        <f>'Project Details and Calculation'!$C$24</f>
        <v>100</v>
      </c>
      <c r="F12" s="224">
        <v>38.983590921784625</v>
      </c>
      <c r="G12" s="224">
        <v>101</v>
      </c>
      <c r="H12" s="224">
        <v>39.010156028169597</v>
      </c>
      <c r="I12" s="224" t="s">
        <v>279</v>
      </c>
      <c r="J12" s="224">
        <v>2.6565106384971671E-2</v>
      </c>
      <c r="K12" s="225">
        <v>6.8144328823558124E-4</v>
      </c>
    </row>
    <row r="13" spans="2:11" x14ac:dyDescent="0.15">
      <c r="B13" s="224" t="s">
        <v>440</v>
      </c>
      <c r="C13" s="224">
        <v>600</v>
      </c>
      <c r="D13" s="224" t="s">
        <v>374</v>
      </c>
      <c r="E13" s="224">
        <f>'Costs - Nix Pocketbook'!$E$18</f>
        <v>600</v>
      </c>
      <c r="F13" s="224">
        <v>38.983590921784625</v>
      </c>
      <c r="G13" s="224">
        <v>606</v>
      </c>
      <c r="H13" s="224">
        <v>39.006318194511898</v>
      </c>
      <c r="I13" s="224" t="s">
        <v>279</v>
      </c>
      <c r="J13" s="224">
        <v>2.2727272727273373E-2</v>
      </c>
      <c r="K13" s="225">
        <v>5.8299587569735718E-4</v>
      </c>
    </row>
    <row r="14" spans="2:11" x14ac:dyDescent="0.15">
      <c r="B14" s="224" t="s">
        <v>440</v>
      </c>
      <c r="C14" s="224">
        <v>1</v>
      </c>
      <c r="D14" s="224" t="s">
        <v>373</v>
      </c>
      <c r="E14" s="224">
        <f>'Costs - Nix Pocketbook'!$D$18</f>
        <v>1</v>
      </c>
      <c r="F14" s="224">
        <v>38.983590921784625</v>
      </c>
      <c r="G14" s="224">
        <v>1.01</v>
      </c>
      <c r="H14" s="224">
        <v>39.006318194511898</v>
      </c>
      <c r="I14" s="224" t="s">
        <v>279</v>
      </c>
      <c r="J14" s="224">
        <v>2.2727272727273373E-2</v>
      </c>
      <c r="K14" s="225">
        <v>5.8299587569735664E-4</v>
      </c>
    </row>
    <row r="15" spans="2:11" x14ac:dyDescent="0.15">
      <c r="B15" s="224" t="s">
        <v>440</v>
      </c>
      <c r="C15" s="224">
        <v>400</v>
      </c>
      <c r="D15" s="224" t="s">
        <v>334</v>
      </c>
      <c r="E15" s="224">
        <f>'Costs - Nix Pocketbook'!$E$7</f>
        <v>400</v>
      </c>
      <c r="F15" s="224">
        <v>38.983590921784625</v>
      </c>
      <c r="G15" s="224">
        <v>404</v>
      </c>
      <c r="H15" s="224">
        <v>38.998742436936141</v>
      </c>
      <c r="I15" s="224" t="s">
        <v>279</v>
      </c>
      <c r="J15" s="224">
        <v>1.5151515151515582E-2</v>
      </c>
      <c r="K15" s="225">
        <v>3.8866391713157151E-4</v>
      </c>
    </row>
    <row r="16" spans="2:11" x14ac:dyDescent="0.15">
      <c r="B16" s="224" t="s">
        <v>440</v>
      </c>
      <c r="C16" s="224">
        <v>1</v>
      </c>
      <c r="D16" s="224" t="s">
        <v>333</v>
      </c>
      <c r="E16" s="224">
        <f>'Costs - Nix Pocketbook'!$D$7</f>
        <v>1</v>
      </c>
      <c r="F16" s="224">
        <v>38.983590921784625</v>
      </c>
      <c r="G16" s="224">
        <v>1.01</v>
      </c>
      <c r="H16" s="224">
        <v>38.998742436936141</v>
      </c>
      <c r="I16" s="224" t="s">
        <v>279</v>
      </c>
      <c r="J16" s="224">
        <v>1.5151515151515582E-2</v>
      </c>
      <c r="K16" s="225">
        <v>3.8866391713157118E-4</v>
      </c>
    </row>
    <row r="17" spans="2:11" x14ac:dyDescent="0.15">
      <c r="B17" s="224" t="s">
        <v>276</v>
      </c>
      <c r="C17" s="224">
        <v>335</v>
      </c>
      <c r="D17" s="224" t="s">
        <v>328</v>
      </c>
      <c r="E17" s="224">
        <f>'Project Details and Calculation'!$C$110</f>
        <v>335</v>
      </c>
      <c r="F17" s="224">
        <v>38.983590921784625</v>
      </c>
      <c r="G17" s="224">
        <v>338.35</v>
      </c>
      <c r="H17" s="224">
        <v>38.990570088451292</v>
      </c>
      <c r="I17" s="224" t="s">
        <v>279</v>
      </c>
      <c r="J17" s="224">
        <v>6.9791666666674246E-3</v>
      </c>
      <c r="K17" s="225">
        <v>1.7902831682874319E-4</v>
      </c>
    </row>
    <row r="18" spans="2:11" x14ac:dyDescent="0.15">
      <c r="B18" s="224" t="s">
        <v>440</v>
      </c>
      <c r="C18" s="224">
        <v>8.4</v>
      </c>
      <c r="D18" s="224" t="s">
        <v>349</v>
      </c>
      <c r="E18" s="224">
        <f>'Costs - Nix Pocketbook'!$E$12</f>
        <v>8.4</v>
      </c>
      <c r="F18" s="224">
        <v>38.983590921784625</v>
      </c>
      <c r="G18" s="224">
        <v>8.484</v>
      </c>
      <c r="H18" s="224">
        <v>38.990265159909342</v>
      </c>
      <c r="I18" s="224" t="s">
        <v>279</v>
      </c>
      <c r="J18" s="224">
        <v>6.6742381247166804E-3</v>
      </c>
      <c r="K18" s="225">
        <v>1.7120634520579898E-4</v>
      </c>
    </row>
    <row r="19" spans="2:11" x14ac:dyDescent="0.15">
      <c r="B19" s="224" t="s">
        <v>440</v>
      </c>
      <c r="C19" s="224">
        <v>1</v>
      </c>
      <c r="D19" s="224" t="s">
        <v>348</v>
      </c>
      <c r="E19" s="224">
        <f>'Costs - Nix Pocketbook'!$D$12</f>
        <v>1</v>
      </c>
      <c r="F19" s="224">
        <v>38.983590921784625</v>
      </c>
      <c r="G19" s="224">
        <v>1.01</v>
      </c>
      <c r="H19" s="224">
        <v>38.990265159909342</v>
      </c>
      <c r="I19" s="224" t="s">
        <v>279</v>
      </c>
      <c r="J19" s="224">
        <v>6.6742381247166804E-3</v>
      </c>
      <c r="K19" s="225">
        <v>1.7120634520579808E-4</v>
      </c>
    </row>
    <row r="20" spans="2:11" x14ac:dyDescent="0.15">
      <c r="B20" s="224" t="s">
        <v>276</v>
      </c>
      <c r="C20" s="224">
        <v>310</v>
      </c>
      <c r="D20" s="224" t="s">
        <v>329</v>
      </c>
      <c r="E20" s="224">
        <f>'Project Details and Calculation'!$C$111</f>
        <v>310</v>
      </c>
      <c r="F20" s="224">
        <v>38.983590921784625</v>
      </c>
      <c r="G20" s="224">
        <v>313.10000000000002</v>
      </c>
      <c r="H20" s="224">
        <v>38.99004925511796</v>
      </c>
      <c r="I20" s="224" t="s">
        <v>279</v>
      </c>
      <c r="J20" s="224">
        <v>6.4583333333345649E-3</v>
      </c>
      <c r="K20" s="225">
        <v>1.6566799467735801E-4</v>
      </c>
    </row>
    <row r="21" spans="2:11" x14ac:dyDescent="0.15">
      <c r="B21" s="224" t="s">
        <v>440</v>
      </c>
      <c r="C21" s="224">
        <v>290</v>
      </c>
      <c r="D21" s="224" t="s">
        <v>418</v>
      </c>
      <c r="E21" s="224">
        <f>'Costs - Nix Pocketbook'!$E$35</f>
        <v>290</v>
      </c>
      <c r="F21" s="224">
        <v>38.983590921784625</v>
      </c>
      <c r="G21" s="224">
        <v>292.89999999999998</v>
      </c>
      <c r="H21" s="224">
        <v>38.989632588451293</v>
      </c>
      <c r="I21" s="224" t="s">
        <v>279</v>
      </c>
      <c r="J21" s="224">
        <v>6.0416666666682772E-3</v>
      </c>
      <c r="K21" s="225">
        <v>1.5497973695625223E-4</v>
      </c>
    </row>
    <row r="22" spans="2:11" x14ac:dyDescent="0.15">
      <c r="B22" s="224" t="s">
        <v>440</v>
      </c>
      <c r="C22" s="224">
        <v>1</v>
      </c>
      <c r="D22" s="224" t="s">
        <v>417</v>
      </c>
      <c r="E22" s="224">
        <f>'Costs - Nix Pocketbook'!$D$35</f>
        <v>1</v>
      </c>
      <c r="F22" s="224">
        <v>38.983590921784625</v>
      </c>
      <c r="G22" s="224">
        <v>1.01</v>
      </c>
      <c r="H22" s="224">
        <v>38.989632588451293</v>
      </c>
      <c r="I22" s="224" t="s">
        <v>279</v>
      </c>
      <c r="J22" s="224">
        <v>6.0416666666682772E-3</v>
      </c>
      <c r="K22" s="225">
        <v>1.549797369562509E-4</v>
      </c>
    </row>
    <row r="23" spans="2:11" x14ac:dyDescent="0.15">
      <c r="B23" s="224" t="s">
        <v>440</v>
      </c>
      <c r="C23" s="224">
        <v>75</v>
      </c>
      <c r="D23" s="224" t="s">
        <v>388</v>
      </c>
      <c r="E23" s="224">
        <f>'Costs - Nix Pocketbook'!$E$23</f>
        <v>75</v>
      </c>
      <c r="F23" s="224">
        <v>38.983590921784625</v>
      </c>
      <c r="G23" s="224">
        <v>75.75</v>
      </c>
      <c r="H23" s="224">
        <v>38.989272739966445</v>
      </c>
      <c r="I23" s="224" t="s">
        <v>279</v>
      </c>
      <c r="J23" s="224">
        <v>5.6818181818201197E-3</v>
      </c>
      <c r="K23" s="225">
        <v>1.4574896892438489E-4</v>
      </c>
    </row>
    <row r="24" spans="2:11" x14ac:dyDescent="0.15">
      <c r="B24" s="224" t="s">
        <v>440</v>
      </c>
      <c r="C24" s="224">
        <v>4</v>
      </c>
      <c r="D24" s="224" t="s">
        <v>387</v>
      </c>
      <c r="E24" s="224">
        <f>'Costs - Nix Pocketbook'!$D$23</f>
        <v>4</v>
      </c>
      <c r="F24" s="224">
        <v>38.983590921784625</v>
      </c>
      <c r="G24" s="224">
        <v>4.04</v>
      </c>
      <c r="H24" s="224">
        <v>38.989272739966445</v>
      </c>
      <c r="I24" s="224" t="s">
        <v>279</v>
      </c>
      <c r="J24" s="224">
        <v>5.6818181818201197E-3</v>
      </c>
      <c r="K24" s="225">
        <v>1.4574896892438475E-4</v>
      </c>
    </row>
    <row r="25" spans="2:11" x14ac:dyDescent="0.15">
      <c r="B25" s="224" t="s">
        <v>440</v>
      </c>
      <c r="C25" s="224">
        <v>2</v>
      </c>
      <c r="D25" s="224" t="s">
        <v>381</v>
      </c>
      <c r="E25" s="224">
        <f>'Costs - Nix Pocketbook'!$D$21</f>
        <v>2</v>
      </c>
      <c r="F25" s="224">
        <v>38.983590921784625</v>
      </c>
      <c r="G25" s="224">
        <v>2.02</v>
      </c>
      <c r="H25" s="224">
        <v>38.987946982390689</v>
      </c>
      <c r="I25" s="224" t="s">
        <v>279</v>
      </c>
      <c r="J25" s="224">
        <v>4.3560606060637497E-3</v>
      </c>
      <c r="K25" s="225">
        <v>1.1174087617540416E-4</v>
      </c>
    </row>
    <row r="26" spans="2:11" x14ac:dyDescent="0.15">
      <c r="B26" s="224" t="s">
        <v>440</v>
      </c>
      <c r="C26" s="224">
        <v>115</v>
      </c>
      <c r="D26" s="224" t="s">
        <v>382</v>
      </c>
      <c r="E26" s="224">
        <f>'Costs - Nix Pocketbook'!$E$21</f>
        <v>115</v>
      </c>
      <c r="F26" s="224">
        <v>38.983590921784625</v>
      </c>
      <c r="G26" s="224">
        <v>116.15</v>
      </c>
      <c r="H26" s="224">
        <v>38.987946982390689</v>
      </c>
      <c r="I26" s="224" t="s">
        <v>279</v>
      </c>
      <c r="J26" s="224">
        <v>4.3560606060637497E-3</v>
      </c>
      <c r="K26" s="225">
        <v>1.1174087617540373E-4</v>
      </c>
    </row>
    <row r="27" spans="2:11" x14ac:dyDescent="0.15">
      <c r="B27" s="224" t="s">
        <v>276</v>
      </c>
      <c r="C27" s="224">
        <v>100</v>
      </c>
      <c r="D27" s="224" t="s">
        <v>282</v>
      </c>
      <c r="E27" s="224">
        <f>'Project Details and Calculation'!$C$25</f>
        <v>100</v>
      </c>
      <c r="F27" s="224">
        <v>38.983590921784625</v>
      </c>
      <c r="G27" s="224">
        <v>101</v>
      </c>
      <c r="H27" s="224">
        <v>38.979661413337837</v>
      </c>
      <c r="I27" s="224" t="s">
        <v>279</v>
      </c>
      <c r="J27" s="224">
        <v>-3.929508446788077E-3</v>
      </c>
      <c r="K27" s="225">
        <v>1.0079903759179373E-4</v>
      </c>
    </row>
    <row r="28" spans="2:11" x14ac:dyDescent="0.15">
      <c r="B28" s="224" t="s">
        <v>440</v>
      </c>
      <c r="C28" s="224">
        <v>2</v>
      </c>
      <c r="D28" s="224" t="s">
        <v>384</v>
      </c>
      <c r="E28" s="224">
        <f>'Costs - Nix Pocketbook'!$D$22</f>
        <v>2</v>
      </c>
      <c r="F28" s="224">
        <v>38.983590921784625</v>
      </c>
      <c r="G28" s="224">
        <v>2.02</v>
      </c>
      <c r="H28" s="224">
        <v>38.987189406633114</v>
      </c>
      <c r="I28" s="224" t="s">
        <v>279</v>
      </c>
      <c r="J28" s="224">
        <v>3.5984848484886811E-3</v>
      </c>
      <c r="K28" s="225">
        <v>9.2307680318843844E-5</v>
      </c>
    </row>
    <row r="29" spans="2:11" x14ac:dyDescent="0.15">
      <c r="B29" s="224" t="s">
        <v>440</v>
      </c>
      <c r="C29" s="224">
        <v>95</v>
      </c>
      <c r="D29" s="224" t="s">
        <v>385</v>
      </c>
      <c r="E29" s="224">
        <f>'Costs - Nix Pocketbook'!$E$22</f>
        <v>95</v>
      </c>
      <c r="F29" s="224">
        <v>38.983590921784625</v>
      </c>
      <c r="G29" s="224">
        <v>95.95</v>
      </c>
      <c r="H29" s="224">
        <v>38.987189406633114</v>
      </c>
      <c r="I29" s="224" t="s">
        <v>279</v>
      </c>
      <c r="J29" s="224">
        <v>3.5984848484886811E-3</v>
      </c>
      <c r="K29" s="225">
        <v>9.2307680318843668E-5</v>
      </c>
    </row>
    <row r="30" spans="2:11" x14ac:dyDescent="0.15">
      <c r="B30" s="224" t="s">
        <v>440</v>
      </c>
      <c r="C30" s="224">
        <v>75</v>
      </c>
      <c r="D30" s="224" t="s">
        <v>278</v>
      </c>
      <c r="E30" s="224">
        <f>'Costs - Nix Pocketbook'!$E$24</f>
        <v>75</v>
      </c>
      <c r="F30" s="224">
        <v>38.983590921784625</v>
      </c>
      <c r="G30" s="224">
        <v>75.75</v>
      </c>
      <c r="H30" s="224">
        <v>38.985011376330078</v>
      </c>
      <c r="I30" s="224" t="s">
        <v>279</v>
      </c>
      <c r="J30" s="224">
        <v>1.4204545454532536E-3</v>
      </c>
      <c r="K30" s="225">
        <v>3.6437242231050651E-5</v>
      </c>
    </row>
    <row r="31" spans="2:11" x14ac:dyDescent="0.15">
      <c r="B31" s="224" t="s">
        <v>440</v>
      </c>
      <c r="C31" s="224">
        <v>1</v>
      </c>
      <c r="D31" s="224" t="s">
        <v>390</v>
      </c>
      <c r="E31" s="224">
        <f>'Costs - Nix Pocketbook'!$D$24</f>
        <v>1</v>
      </c>
      <c r="F31" s="224">
        <v>38.983590921784625</v>
      </c>
      <c r="G31" s="224">
        <v>1.01</v>
      </c>
      <c r="H31" s="224">
        <v>38.985011376330078</v>
      </c>
      <c r="I31" s="224" t="s">
        <v>279</v>
      </c>
      <c r="J31" s="224">
        <v>1.4204545454532536E-3</v>
      </c>
      <c r="K31" s="225">
        <v>3.6437242231050617E-5</v>
      </c>
    </row>
    <row r="32" spans="2:11" x14ac:dyDescent="0.15">
      <c r="B32" s="224" t="s">
        <v>276</v>
      </c>
      <c r="C32" s="224">
        <v>7000</v>
      </c>
      <c r="D32" s="224" t="s">
        <v>658</v>
      </c>
      <c r="E32" s="224">
        <f>'Project Details and Calculation'!$C$116</f>
        <v>7000</v>
      </c>
      <c r="F32" s="224">
        <v>38.983590921784625</v>
      </c>
      <c r="G32" s="224">
        <v>7070</v>
      </c>
      <c r="H32" s="224">
        <v>38.984916679360381</v>
      </c>
      <c r="I32" s="224" t="s">
        <v>279</v>
      </c>
      <c r="J32" s="224">
        <v>1.32575757575637E-3</v>
      </c>
      <c r="K32" s="225">
        <v>3.4008092748980612E-5</v>
      </c>
    </row>
    <row r="33" spans="2:11" x14ac:dyDescent="0.15">
      <c r="B33" s="224" t="s">
        <v>483</v>
      </c>
      <c r="C33" s="224">
        <v>1.6</v>
      </c>
      <c r="D33" s="224" t="s">
        <v>318</v>
      </c>
      <c r="E33" s="224">
        <f>'Scot. - Woodland Creation Grant'!$C$85</f>
        <v>1.6</v>
      </c>
      <c r="F33" s="224">
        <v>38.983590921784625</v>
      </c>
      <c r="G33" s="224">
        <v>1.6160000000000001</v>
      </c>
      <c r="H33" s="224">
        <v>38.982319638332299</v>
      </c>
      <c r="I33" s="224" t="s">
        <v>279</v>
      </c>
      <c r="J33" s="224">
        <v>-1.2712834523256333E-3</v>
      </c>
      <c r="K33" s="225">
        <v>3.26107324201173E-5</v>
      </c>
    </row>
    <row r="34" spans="2:11" x14ac:dyDescent="0.15">
      <c r="B34" s="224" t="s">
        <v>483</v>
      </c>
      <c r="C34" s="224">
        <v>172</v>
      </c>
      <c r="D34" s="224" t="s">
        <v>323</v>
      </c>
      <c r="E34" s="224">
        <f>'Scot. - Woodland Creation Grant'!$C$94</f>
        <v>172</v>
      </c>
      <c r="F34" s="224">
        <v>38.983590921784625</v>
      </c>
      <c r="G34" s="224">
        <v>173.72</v>
      </c>
      <c r="H34" s="224">
        <v>38.983525770269473</v>
      </c>
      <c r="I34" s="224" t="s">
        <v>279</v>
      </c>
      <c r="J34" s="224">
        <v>-6.5151515151740114E-5</v>
      </c>
      <c r="K34" s="225">
        <v>1.6712548436714817E-6</v>
      </c>
    </row>
    <row r="35" spans="2:11" x14ac:dyDescent="0.15">
      <c r="B35" s="224" t="s">
        <v>276</v>
      </c>
      <c r="C35" s="224">
        <v>2</v>
      </c>
      <c r="D35" s="224" t="s">
        <v>308</v>
      </c>
      <c r="E35" s="224">
        <f>'Project Details and Calculation'!$C$64</f>
        <v>2</v>
      </c>
      <c r="F35" s="224">
        <v>38.983590921784625</v>
      </c>
      <c r="G35" s="224">
        <v>2.02</v>
      </c>
      <c r="H35" s="224">
        <v>38.983525770269473</v>
      </c>
      <c r="I35" s="224" t="s">
        <v>279</v>
      </c>
      <c r="J35" s="224">
        <v>-6.5151515151740114E-5</v>
      </c>
      <c r="K35" s="225">
        <v>1.6712548436714794E-6</v>
      </c>
    </row>
    <row r="36" spans="2:11" x14ac:dyDescent="0.15">
      <c r="B36" s="224" t="s">
        <v>1209</v>
      </c>
      <c r="C36" s="224">
        <v>175</v>
      </c>
      <c r="D36" s="224" t="s">
        <v>485</v>
      </c>
      <c r="E36" s="224">
        <f>Sheet6!$A$10</f>
        <v>175</v>
      </c>
      <c r="F36" s="224">
        <v>38.983590921784625</v>
      </c>
      <c r="G36" s="224">
        <v>176.75</v>
      </c>
      <c r="H36" s="224">
        <v>38.983590921784625</v>
      </c>
      <c r="I36" s="224" t="s">
        <v>279</v>
      </c>
      <c r="J36" s="224" t="s">
        <v>277</v>
      </c>
      <c r="K36" s="225">
        <v>0</v>
      </c>
    </row>
    <row r="37" spans="2:11" x14ac:dyDescent="0.15">
      <c r="B37" s="224" t="s">
        <v>483</v>
      </c>
      <c r="C37" s="224">
        <v>2</v>
      </c>
      <c r="D37" s="224" t="s">
        <v>485</v>
      </c>
      <c r="E37" s="224">
        <f>'Scot. - Woodland Creation Grant'!$A$10</f>
        <v>2</v>
      </c>
      <c r="F37" s="224">
        <v>38.983590921784625</v>
      </c>
      <c r="G37" s="224">
        <v>2.02</v>
      </c>
      <c r="H37" s="224">
        <v>38.983590921784625</v>
      </c>
      <c r="I37" s="224" t="s">
        <v>279</v>
      </c>
      <c r="J37" s="224" t="s">
        <v>277</v>
      </c>
      <c r="K37" s="225">
        <v>0</v>
      </c>
    </row>
    <row r="38" spans="2:11" x14ac:dyDescent="0.15">
      <c r="B38" s="224" t="s">
        <v>1209</v>
      </c>
      <c r="C38" s="224">
        <v>200</v>
      </c>
      <c r="D38" s="224" t="s">
        <v>486</v>
      </c>
      <c r="E38" s="224">
        <f>Sheet6!$A$11</f>
        <v>200</v>
      </c>
      <c r="F38" s="224">
        <v>38.983590921784625</v>
      </c>
      <c r="G38" s="224">
        <v>202</v>
      </c>
      <c r="H38" s="224">
        <v>38.983590921784625</v>
      </c>
      <c r="I38" s="224" t="s">
        <v>279</v>
      </c>
      <c r="J38" s="224" t="s">
        <v>277</v>
      </c>
      <c r="K38" s="225">
        <v>0</v>
      </c>
    </row>
    <row r="39" spans="2:11" x14ac:dyDescent="0.15">
      <c r="B39" s="224" t="s">
        <v>483</v>
      </c>
      <c r="C39" s="224">
        <v>3</v>
      </c>
      <c r="D39" s="224" t="s">
        <v>486</v>
      </c>
      <c r="E39" s="224">
        <f>'Scot. - Woodland Creation Grant'!$A$11</f>
        <v>3</v>
      </c>
      <c r="F39" s="224">
        <v>38.983590921784625</v>
      </c>
      <c r="G39" s="224">
        <v>3.03</v>
      </c>
      <c r="H39" s="224">
        <v>38.983590921784625</v>
      </c>
      <c r="I39" s="224" t="s">
        <v>279</v>
      </c>
      <c r="J39" s="224" t="s">
        <v>277</v>
      </c>
      <c r="K39" s="225">
        <v>0</v>
      </c>
    </row>
    <row r="40" spans="2:11" x14ac:dyDescent="0.15">
      <c r="B40" s="224" t="s">
        <v>1209</v>
      </c>
      <c r="C40" s="224">
        <v>250</v>
      </c>
      <c r="D40" s="224" t="s">
        <v>487</v>
      </c>
      <c r="E40" s="224">
        <f>Sheet6!$A$12</f>
        <v>250</v>
      </c>
      <c r="F40" s="224">
        <v>38.983590921784625</v>
      </c>
      <c r="G40" s="224">
        <v>252.5</v>
      </c>
      <c r="H40" s="224">
        <v>38.983590921784625</v>
      </c>
      <c r="I40" s="224" t="s">
        <v>279</v>
      </c>
      <c r="J40" s="224" t="s">
        <v>277</v>
      </c>
      <c r="K40" s="225">
        <v>0</v>
      </c>
    </row>
    <row r="41" spans="2:11" x14ac:dyDescent="0.15">
      <c r="B41" s="224" t="s">
        <v>483</v>
      </c>
      <c r="C41" s="224">
        <v>4</v>
      </c>
      <c r="D41" s="224" t="s">
        <v>487</v>
      </c>
      <c r="E41" s="224">
        <f>'Scot. - Woodland Creation Grant'!$A$12</f>
        <v>4</v>
      </c>
      <c r="F41" s="224">
        <v>38.983590921784625</v>
      </c>
      <c r="G41" s="224">
        <v>4.04</v>
      </c>
      <c r="H41" s="224">
        <v>38.983590921784625</v>
      </c>
      <c r="I41" s="224" t="s">
        <v>279</v>
      </c>
      <c r="J41" s="224" t="s">
        <v>277</v>
      </c>
      <c r="K41" s="225">
        <v>0</v>
      </c>
    </row>
    <row r="42" spans="2:11" x14ac:dyDescent="0.15">
      <c r="B42" s="224" t="s">
        <v>1209</v>
      </c>
      <c r="C42" s="224">
        <v>300</v>
      </c>
      <c r="D42" s="224" t="s">
        <v>488</v>
      </c>
      <c r="E42" s="224">
        <f>Sheet6!$A$13</f>
        <v>300</v>
      </c>
      <c r="F42" s="224">
        <v>38.983590921784625</v>
      </c>
      <c r="G42" s="224">
        <v>303</v>
      </c>
      <c r="H42" s="224">
        <v>38.983590921784625</v>
      </c>
      <c r="I42" s="224" t="s">
        <v>279</v>
      </c>
      <c r="J42" s="224" t="s">
        <v>277</v>
      </c>
      <c r="K42" s="225">
        <v>0</v>
      </c>
    </row>
    <row r="43" spans="2:11" x14ac:dyDescent="0.15">
      <c r="B43" s="224" t="s">
        <v>483</v>
      </c>
      <c r="C43" s="224">
        <v>5</v>
      </c>
      <c r="D43" s="224" t="s">
        <v>488</v>
      </c>
      <c r="E43" s="224">
        <f>'Scot. - Woodland Creation Grant'!$A$13</f>
        <v>5</v>
      </c>
      <c r="F43" s="224">
        <v>38.983590921784625</v>
      </c>
      <c r="G43" s="224">
        <v>5.05</v>
      </c>
      <c r="H43" s="224">
        <v>38.983590921784625</v>
      </c>
      <c r="I43" s="224" t="s">
        <v>279</v>
      </c>
      <c r="J43" s="224" t="s">
        <v>277</v>
      </c>
      <c r="K43" s="225">
        <v>0</v>
      </c>
    </row>
    <row r="44" spans="2:11" x14ac:dyDescent="0.15">
      <c r="B44" s="224" t="s">
        <v>1209</v>
      </c>
      <c r="C44" s="224">
        <v>350</v>
      </c>
      <c r="D44" s="224" t="s">
        <v>489</v>
      </c>
      <c r="E44" s="224">
        <f>Sheet6!$A$14</f>
        <v>350</v>
      </c>
      <c r="F44" s="224">
        <v>38.983590921784625</v>
      </c>
      <c r="G44" s="224">
        <v>353.5</v>
      </c>
      <c r="H44" s="224">
        <v>38.983590921784625</v>
      </c>
      <c r="I44" s="224" t="s">
        <v>279</v>
      </c>
      <c r="J44" s="224" t="s">
        <v>277</v>
      </c>
      <c r="K44" s="225">
        <v>0</v>
      </c>
    </row>
    <row r="45" spans="2:11" x14ac:dyDescent="0.15">
      <c r="B45" s="224" t="s">
        <v>483</v>
      </c>
      <c r="C45" s="224">
        <v>6</v>
      </c>
      <c r="D45" s="224" t="s">
        <v>489</v>
      </c>
      <c r="E45" s="224">
        <f>'Scot. - Woodland Creation Grant'!$A$14</f>
        <v>6</v>
      </c>
      <c r="F45" s="224">
        <v>38.983590921784625</v>
      </c>
      <c r="G45" s="224">
        <v>6.06</v>
      </c>
      <c r="H45" s="224">
        <v>38.983590921784625</v>
      </c>
      <c r="I45" s="224" t="s">
        <v>279</v>
      </c>
      <c r="J45" s="224" t="s">
        <v>277</v>
      </c>
      <c r="K45" s="225">
        <v>0</v>
      </c>
    </row>
    <row r="46" spans="2:11" x14ac:dyDescent="0.15">
      <c r="B46" s="224" t="s">
        <v>1209</v>
      </c>
      <c r="C46" s="224">
        <v>400</v>
      </c>
      <c r="D46" s="224" t="s">
        <v>490</v>
      </c>
      <c r="E46" s="224">
        <f>Sheet6!$A$15</f>
        <v>400</v>
      </c>
      <c r="F46" s="224">
        <v>38.983590921784625</v>
      </c>
      <c r="G46" s="224">
        <v>404</v>
      </c>
      <c r="H46" s="224">
        <v>38.983590921784625</v>
      </c>
      <c r="I46" s="224" t="s">
        <v>279</v>
      </c>
      <c r="J46" s="224" t="s">
        <v>277</v>
      </c>
      <c r="K46" s="225">
        <v>0</v>
      </c>
    </row>
    <row r="47" spans="2:11" x14ac:dyDescent="0.15">
      <c r="B47" s="224" t="s">
        <v>483</v>
      </c>
      <c r="C47" s="224">
        <v>7</v>
      </c>
      <c r="D47" s="224" t="s">
        <v>490</v>
      </c>
      <c r="E47" s="224">
        <f>'Scot. - Woodland Creation Grant'!$A$15</f>
        <v>7</v>
      </c>
      <c r="F47" s="224">
        <v>38.983590921784625</v>
      </c>
      <c r="G47" s="224">
        <v>7.07</v>
      </c>
      <c r="H47" s="224">
        <v>38.983590921784625</v>
      </c>
      <c r="I47" s="224" t="s">
        <v>279</v>
      </c>
      <c r="J47" s="224" t="s">
        <v>277</v>
      </c>
      <c r="K47" s="225">
        <v>0</v>
      </c>
    </row>
    <row r="48" spans="2:11" x14ac:dyDescent="0.15">
      <c r="B48" s="224" t="s">
        <v>1209</v>
      </c>
      <c r="C48" s="224">
        <v>450</v>
      </c>
      <c r="D48" s="224" t="s">
        <v>491</v>
      </c>
      <c r="E48" s="224">
        <f>Sheet6!$A$16</f>
        <v>450</v>
      </c>
      <c r="F48" s="224">
        <v>38.983590921784625</v>
      </c>
      <c r="G48" s="224">
        <v>454.5</v>
      </c>
      <c r="H48" s="224">
        <v>38.983590921784625</v>
      </c>
      <c r="I48" s="224" t="s">
        <v>279</v>
      </c>
      <c r="J48" s="224" t="s">
        <v>277</v>
      </c>
      <c r="K48" s="225">
        <v>0</v>
      </c>
    </row>
    <row r="49" spans="2:11" x14ac:dyDescent="0.15">
      <c r="B49" s="224" t="s">
        <v>483</v>
      </c>
      <c r="C49" s="224">
        <v>8</v>
      </c>
      <c r="D49" s="224" t="s">
        <v>491</v>
      </c>
      <c r="E49" s="224">
        <f>'Scot. - Woodland Creation Grant'!$A$16</f>
        <v>8</v>
      </c>
      <c r="F49" s="224">
        <v>38.983590921784625</v>
      </c>
      <c r="G49" s="224">
        <v>8.08</v>
      </c>
      <c r="H49" s="224">
        <v>38.983590921784625</v>
      </c>
      <c r="I49" s="224" t="s">
        <v>279</v>
      </c>
      <c r="J49" s="224" t="s">
        <v>277</v>
      </c>
      <c r="K49" s="225">
        <v>0</v>
      </c>
    </row>
    <row r="50" spans="2:11" x14ac:dyDescent="0.15">
      <c r="B50" s="224" t="s">
        <v>1209</v>
      </c>
      <c r="C50" s="224">
        <v>500</v>
      </c>
      <c r="D50" s="224" t="s">
        <v>492</v>
      </c>
      <c r="E50" s="224">
        <f>Sheet6!$A$17</f>
        <v>500</v>
      </c>
      <c r="F50" s="224">
        <v>38.983590921784625</v>
      </c>
      <c r="G50" s="224">
        <v>505</v>
      </c>
      <c r="H50" s="224">
        <v>38.983590921784625</v>
      </c>
      <c r="I50" s="224" t="s">
        <v>279</v>
      </c>
      <c r="J50" s="224" t="s">
        <v>277</v>
      </c>
      <c r="K50" s="225">
        <v>0</v>
      </c>
    </row>
    <row r="51" spans="2:11" x14ac:dyDescent="0.15">
      <c r="B51" s="224" t="s">
        <v>483</v>
      </c>
      <c r="C51" s="224">
        <v>9</v>
      </c>
      <c r="D51" s="224" t="s">
        <v>492</v>
      </c>
      <c r="E51" s="224">
        <f>'Scot. - Woodland Creation Grant'!$A$17</f>
        <v>9</v>
      </c>
      <c r="F51" s="224">
        <v>38.983590921784625</v>
      </c>
      <c r="G51" s="224">
        <v>9.09</v>
      </c>
      <c r="H51" s="224">
        <v>38.983590921784625</v>
      </c>
      <c r="I51" s="224" t="s">
        <v>279</v>
      </c>
      <c r="J51" s="224" t="s">
        <v>277</v>
      </c>
      <c r="K51" s="225">
        <v>0</v>
      </c>
    </row>
    <row r="52" spans="2:11" x14ac:dyDescent="0.15">
      <c r="B52" s="224" t="s">
        <v>1209</v>
      </c>
      <c r="C52" s="224">
        <v>550</v>
      </c>
      <c r="D52" s="224" t="s">
        <v>1272</v>
      </c>
      <c r="E52" s="224">
        <f>Sheet6!$A$18</f>
        <v>550</v>
      </c>
      <c r="F52" s="224">
        <v>38.983590921784625</v>
      </c>
      <c r="G52" s="224">
        <v>555.5</v>
      </c>
      <c r="H52" s="224">
        <v>38.983590921784625</v>
      </c>
      <c r="I52" s="224" t="s">
        <v>279</v>
      </c>
      <c r="J52" s="224" t="s">
        <v>277</v>
      </c>
      <c r="K52" s="225">
        <v>0</v>
      </c>
    </row>
    <row r="53" spans="2:11" x14ac:dyDescent="0.15">
      <c r="B53" s="224" t="s">
        <v>1209</v>
      </c>
      <c r="C53" s="224">
        <v>600</v>
      </c>
      <c r="D53" s="224" t="s">
        <v>1275</v>
      </c>
      <c r="E53" s="224">
        <f>Sheet6!$A$19</f>
        <v>600</v>
      </c>
      <c r="F53" s="224">
        <v>38.983590921784625</v>
      </c>
      <c r="G53" s="224">
        <v>606</v>
      </c>
      <c r="H53" s="224">
        <v>38.983590921784625</v>
      </c>
      <c r="I53" s="224" t="s">
        <v>279</v>
      </c>
      <c r="J53" s="224" t="s">
        <v>277</v>
      </c>
      <c r="K53" s="225">
        <v>0</v>
      </c>
    </row>
    <row r="54" spans="2:11" x14ac:dyDescent="0.15">
      <c r="B54" s="224" t="s">
        <v>1209</v>
      </c>
      <c r="C54" s="224">
        <v>5</v>
      </c>
      <c r="D54" s="224" t="s">
        <v>1216</v>
      </c>
      <c r="E54" s="224">
        <f>Sheet6!$A$2</f>
        <v>5</v>
      </c>
      <c r="F54" s="224">
        <v>38.983590921784625</v>
      </c>
      <c r="G54" s="224">
        <v>5.05</v>
      </c>
      <c r="H54" s="224">
        <v>38.983590921784625</v>
      </c>
      <c r="I54" s="224" t="s">
        <v>279</v>
      </c>
      <c r="J54" s="224" t="s">
        <v>277</v>
      </c>
      <c r="K54" s="225">
        <v>0</v>
      </c>
    </row>
    <row r="55" spans="2:11" x14ac:dyDescent="0.15">
      <c r="B55" s="224" t="s">
        <v>1209</v>
      </c>
      <c r="C55" s="224">
        <v>650</v>
      </c>
      <c r="D55" s="224" t="s">
        <v>498</v>
      </c>
      <c r="E55" s="224">
        <f>Sheet6!$A$20</f>
        <v>650</v>
      </c>
      <c r="F55" s="224">
        <v>38.983590921784625</v>
      </c>
      <c r="G55" s="224">
        <v>656.5</v>
      </c>
      <c r="H55" s="224">
        <v>38.983590921784625</v>
      </c>
      <c r="I55" s="224" t="s">
        <v>279</v>
      </c>
      <c r="J55" s="224" t="s">
        <v>277</v>
      </c>
      <c r="K55" s="225">
        <v>0</v>
      </c>
    </row>
    <row r="56" spans="2:11" x14ac:dyDescent="0.15">
      <c r="B56" s="224" t="s">
        <v>483</v>
      </c>
      <c r="C56" s="224">
        <v>1</v>
      </c>
      <c r="D56" s="224" t="s">
        <v>498</v>
      </c>
      <c r="E56" s="224">
        <f>'Scot. - Woodland Creation Grant'!$A$20</f>
        <v>1</v>
      </c>
      <c r="F56" s="224">
        <v>38.983590921784625</v>
      </c>
      <c r="G56" s="224">
        <v>1.01</v>
      </c>
      <c r="H56" s="224">
        <v>38.983590921784625</v>
      </c>
      <c r="I56" s="224" t="s">
        <v>279</v>
      </c>
      <c r="J56" s="224" t="s">
        <v>277</v>
      </c>
      <c r="K56" s="225">
        <v>0</v>
      </c>
    </row>
    <row r="57" spans="2:11" x14ac:dyDescent="0.15">
      <c r="B57" s="224" t="s">
        <v>1209</v>
      </c>
      <c r="C57" s="224">
        <v>700</v>
      </c>
      <c r="D57" s="224" t="s">
        <v>499</v>
      </c>
      <c r="E57" s="224">
        <f>Sheet6!$A$21</f>
        <v>700</v>
      </c>
      <c r="F57" s="224">
        <v>38.983590921784625</v>
      </c>
      <c r="G57" s="224">
        <v>707</v>
      </c>
      <c r="H57" s="224">
        <v>38.983590921784625</v>
      </c>
      <c r="I57" s="224" t="s">
        <v>279</v>
      </c>
      <c r="J57" s="224" t="s">
        <v>277</v>
      </c>
      <c r="K57" s="225">
        <v>0</v>
      </c>
    </row>
    <row r="58" spans="2:11" x14ac:dyDescent="0.15">
      <c r="B58" s="224" t="s">
        <v>483</v>
      </c>
      <c r="C58" s="224">
        <v>2</v>
      </c>
      <c r="D58" s="224" t="s">
        <v>499</v>
      </c>
      <c r="E58" s="224">
        <f>'Scot. - Woodland Creation Grant'!$A$21</f>
        <v>2</v>
      </c>
      <c r="F58" s="224">
        <v>38.983590921784625</v>
      </c>
      <c r="G58" s="224">
        <v>2.02</v>
      </c>
      <c r="H58" s="224">
        <v>38.983590921784625</v>
      </c>
      <c r="I58" s="224" t="s">
        <v>279</v>
      </c>
      <c r="J58" s="224" t="s">
        <v>277</v>
      </c>
      <c r="K58" s="225">
        <v>0</v>
      </c>
    </row>
    <row r="59" spans="2:11" x14ac:dyDescent="0.15">
      <c r="B59" s="224" t="s">
        <v>1209</v>
      </c>
      <c r="C59" s="224">
        <v>750</v>
      </c>
      <c r="D59" s="224" t="s">
        <v>500</v>
      </c>
      <c r="E59" s="224">
        <f>Sheet6!$A$22</f>
        <v>750</v>
      </c>
      <c r="F59" s="224">
        <v>38.983590921784625</v>
      </c>
      <c r="G59" s="224">
        <v>757.5</v>
      </c>
      <c r="H59" s="224">
        <v>38.983590921784625</v>
      </c>
      <c r="I59" s="224" t="s">
        <v>279</v>
      </c>
      <c r="J59" s="224" t="s">
        <v>277</v>
      </c>
      <c r="K59" s="225">
        <v>0</v>
      </c>
    </row>
    <row r="60" spans="2:11" x14ac:dyDescent="0.15">
      <c r="B60" s="224" t="s">
        <v>483</v>
      </c>
      <c r="C60" s="224">
        <v>3</v>
      </c>
      <c r="D60" s="224" t="s">
        <v>500</v>
      </c>
      <c r="E60" s="224">
        <f>'Scot. - Woodland Creation Grant'!$A$22</f>
        <v>3</v>
      </c>
      <c r="F60" s="224">
        <v>38.983590921784625</v>
      </c>
      <c r="G60" s="224">
        <v>3.03</v>
      </c>
      <c r="H60" s="224">
        <v>38.983590921784625</v>
      </c>
      <c r="I60" s="224" t="s">
        <v>279</v>
      </c>
      <c r="J60" s="224" t="s">
        <v>277</v>
      </c>
      <c r="K60" s="225">
        <v>0</v>
      </c>
    </row>
    <row r="61" spans="2:11" x14ac:dyDescent="0.15">
      <c r="B61" s="224" t="s">
        <v>1209</v>
      </c>
      <c r="C61" s="224">
        <v>800</v>
      </c>
      <c r="D61" s="224" t="s">
        <v>501</v>
      </c>
      <c r="E61" s="224">
        <f>Sheet6!$A$23</f>
        <v>800</v>
      </c>
      <c r="F61" s="224">
        <v>38.983590921784625</v>
      </c>
      <c r="G61" s="224">
        <v>808</v>
      </c>
      <c r="H61" s="224">
        <v>38.983590921784625</v>
      </c>
      <c r="I61" s="224" t="s">
        <v>279</v>
      </c>
      <c r="J61" s="224" t="s">
        <v>277</v>
      </c>
      <c r="K61" s="225">
        <v>0</v>
      </c>
    </row>
    <row r="62" spans="2:11" x14ac:dyDescent="0.15">
      <c r="B62" s="224" t="s">
        <v>483</v>
      </c>
      <c r="C62" s="224">
        <v>4</v>
      </c>
      <c r="D62" s="224" t="s">
        <v>501</v>
      </c>
      <c r="E62" s="224">
        <f>'Scot. - Woodland Creation Grant'!$A$23</f>
        <v>4</v>
      </c>
      <c r="F62" s="224">
        <v>38.983590921784625</v>
      </c>
      <c r="G62" s="224">
        <v>4.04</v>
      </c>
      <c r="H62" s="224">
        <v>38.983590921784625</v>
      </c>
      <c r="I62" s="224" t="s">
        <v>279</v>
      </c>
      <c r="J62" s="224" t="s">
        <v>277</v>
      </c>
      <c r="K62" s="225">
        <v>0</v>
      </c>
    </row>
    <row r="63" spans="2:11" x14ac:dyDescent="0.15">
      <c r="B63" s="224" t="s">
        <v>1209</v>
      </c>
      <c r="C63" s="224">
        <v>850</v>
      </c>
      <c r="D63" s="224" t="s">
        <v>502</v>
      </c>
      <c r="E63" s="224">
        <f>Sheet6!$A$24</f>
        <v>850</v>
      </c>
      <c r="F63" s="224">
        <v>38.983590921784625</v>
      </c>
      <c r="G63" s="224">
        <v>858.5</v>
      </c>
      <c r="H63" s="224">
        <v>38.983590921784625</v>
      </c>
      <c r="I63" s="224" t="s">
        <v>279</v>
      </c>
      <c r="J63" s="224" t="s">
        <v>277</v>
      </c>
      <c r="K63" s="225">
        <v>0</v>
      </c>
    </row>
    <row r="64" spans="2:11" x14ac:dyDescent="0.15">
      <c r="B64" s="224" t="s">
        <v>483</v>
      </c>
      <c r="C64" s="224">
        <v>5</v>
      </c>
      <c r="D64" s="224" t="s">
        <v>502</v>
      </c>
      <c r="E64" s="224">
        <f>'Scot. - Woodland Creation Grant'!$A$24</f>
        <v>5</v>
      </c>
      <c r="F64" s="224">
        <v>38.983590921784625</v>
      </c>
      <c r="G64" s="224">
        <v>5.05</v>
      </c>
      <c r="H64" s="224">
        <v>38.983590921784625</v>
      </c>
      <c r="I64" s="224" t="s">
        <v>279</v>
      </c>
      <c r="J64" s="224" t="s">
        <v>277</v>
      </c>
      <c r="K64" s="225">
        <v>0</v>
      </c>
    </row>
    <row r="65" spans="2:11" x14ac:dyDescent="0.15">
      <c r="B65" s="224" t="s">
        <v>1209</v>
      </c>
      <c r="C65" s="224">
        <v>900</v>
      </c>
      <c r="D65" s="224" t="s">
        <v>503</v>
      </c>
      <c r="E65" s="224">
        <f>Sheet6!$A$25</f>
        <v>900</v>
      </c>
      <c r="F65" s="224">
        <v>38.983590921784625</v>
      </c>
      <c r="G65" s="224">
        <v>909</v>
      </c>
      <c r="H65" s="224">
        <v>38.983590921784625</v>
      </c>
      <c r="I65" s="224" t="s">
        <v>279</v>
      </c>
      <c r="J65" s="224" t="s">
        <v>277</v>
      </c>
      <c r="K65" s="225">
        <v>0</v>
      </c>
    </row>
    <row r="66" spans="2:11" x14ac:dyDescent="0.15">
      <c r="B66" s="224" t="s">
        <v>483</v>
      </c>
      <c r="C66" s="224">
        <v>6</v>
      </c>
      <c r="D66" s="224" t="s">
        <v>503</v>
      </c>
      <c r="E66" s="224">
        <f>'Scot. - Woodland Creation Grant'!$A$25</f>
        <v>6</v>
      </c>
      <c r="F66" s="224">
        <v>38.983590921784625</v>
      </c>
      <c r="G66" s="224">
        <v>6.06</v>
      </c>
      <c r="H66" s="224">
        <v>38.983590921784625</v>
      </c>
      <c r="I66" s="224" t="s">
        <v>279</v>
      </c>
      <c r="J66" s="224" t="s">
        <v>277</v>
      </c>
      <c r="K66" s="225">
        <v>0</v>
      </c>
    </row>
    <row r="67" spans="2:11" x14ac:dyDescent="0.15">
      <c r="B67" s="224" t="s">
        <v>1209</v>
      </c>
      <c r="C67" s="224">
        <v>950</v>
      </c>
      <c r="D67" s="224" t="s">
        <v>504</v>
      </c>
      <c r="E67" s="224">
        <f>Sheet6!$A$26</f>
        <v>950</v>
      </c>
      <c r="F67" s="224">
        <v>38.983590921784625</v>
      </c>
      <c r="G67" s="224">
        <v>959.5</v>
      </c>
      <c r="H67" s="224">
        <v>38.983590921784625</v>
      </c>
      <c r="I67" s="224" t="s">
        <v>279</v>
      </c>
      <c r="J67" s="224" t="s">
        <v>277</v>
      </c>
      <c r="K67" s="225">
        <v>0</v>
      </c>
    </row>
    <row r="68" spans="2:11" x14ac:dyDescent="0.15">
      <c r="B68" s="224" t="s">
        <v>483</v>
      </c>
      <c r="C68" s="224">
        <v>7</v>
      </c>
      <c r="D68" s="224" t="s">
        <v>504</v>
      </c>
      <c r="E68" s="224">
        <f>'Scot. - Woodland Creation Grant'!$A$26</f>
        <v>7</v>
      </c>
      <c r="F68" s="224">
        <v>38.983590921784625</v>
      </c>
      <c r="G68" s="224">
        <v>7.07</v>
      </c>
      <c r="H68" s="224">
        <v>38.983590921784625</v>
      </c>
      <c r="I68" s="224" t="s">
        <v>279</v>
      </c>
      <c r="J68" s="224" t="s">
        <v>277</v>
      </c>
      <c r="K68" s="225">
        <v>0</v>
      </c>
    </row>
    <row r="69" spans="2:11" x14ac:dyDescent="0.15">
      <c r="B69" s="224" t="s">
        <v>1209</v>
      </c>
      <c r="C69" s="224">
        <v>1000</v>
      </c>
      <c r="D69" s="224" t="s">
        <v>505</v>
      </c>
      <c r="E69" s="224">
        <f>Sheet6!$A$27</f>
        <v>1000</v>
      </c>
      <c r="F69" s="224">
        <v>38.983590921784625</v>
      </c>
      <c r="G69" s="224">
        <v>1010</v>
      </c>
      <c r="H69" s="224">
        <v>38.983590921784625</v>
      </c>
      <c r="I69" s="224" t="s">
        <v>279</v>
      </c>
      <c r="J69" s="224" t="s">
        <v>277</v>
      </c>
      <c r="K69" s="225">
        <v>0</v>
      </c>
    </row>
    <row r="70" spans="2:11" x14ac:dyDescent="0.15">
      <c r="B70" s="224" t="s">
        <v>483</v>
      </c>
      <c r="C70" s="224">
        <v>8</v>
      </c>
      <c r="D70" s="224" t="s">
        <v>505</v>
      </c>
      <c r="E70" s="224">
        <f>'Scot. - Woodland Creation Grant'!$A$27</f>
        <v>8</v>
      </c>
      <c r="F70" s="224">
        <v>38.983590921784625</v>
      </c>
      <c r="G70" s="224">
        <v>8.08</v>
      </c>
      <c r="H70" s="224">
        <v>38.983590921784625</v>
      </c>
      <c r="I70" s="224" t="s">
        <v>279</v>
      </c>
      <c r="J70" s="224" t="s">
        <v>277</v>
      </c>
      <c r="K70" s="225">
        <v>0</v>
      </c>
    </row>
    <row r="71" spans="2:11" x14ac:dyDescent="0.15">
      <c r="B71" s="224" t="s">
        <v>1209</v>
      </c>
      <c r="C71" s="224">
        <v>1050</v>
      </c>
      <c r="D71" s="224" t="s">
        <v>506</v>
      </c>
      <c r="E71" s="224">
        <f>Sheet6!$A$28</f>
        <v>1050</v>
      </c>
      <c r="F71" s="224">
        <v>38.983590921784625</v>
      </c>
      <c r="G71" s="224">
        <v>1060.5</v>
      </c>
      <c r="H71" s="224">
        <v>38.983590921784625</v>
      </c>
      <c r="I71" s="224" t="s">
        <v>279</v>
      </c>
      <c r="J71" s="224" t="s">
        <v>277</v>
      </c>
      <c r="K71" s="225">
        <v>0</v>
      </c>
    </row>
    <row r="72" spans="2:11" x14ac:dyDescent="0.15">
      <c r="B72" s="224" t="s">
        <v>483</v>
      </c>
      <c r="C72" s="224">
        <v>9</v>
      </c>
      <c r="D72" s="224" t="s">
        <v>506</v>
      </c>
      <c r="E72" s="224">
        <f>'Scot. - Woodland Creation Grant'!$A$28</f>
        <v>9</v>
      </c>
      <c r="F72" s="224">
        <v>38.983590921784625</v>
      </c>
      <c r="G72" s="224">
        <v>9.09</v>
      </c>
      <c r="H72" s="224">
        <v>38.983590921784625</v>
      </c>
      <c r="I72" s="224" t="s">
        <v>279</v>
      </c>
      <c r="J72" s="224" t="s">
        <v>277</v>
      </c>
      <c r="K72" s="225">
        <v>0</v>
      </c>
    </row>
    <row r="73" spans="2:11" x14ac:dyDescent="0.15">
      <c r="B73" s="224" t="s">
        <v>1209</v>
      </c>
      <c r="C73" s="224">
        <v>1100</v>
      </c>
      <c r="D73" s="224" t="s">
        <v>1296</v>
      </c>
      <c r="E73" s="224">
        <f>Sheet6!$A$29</f>
        <v>1100</v>
      </c>
      <c r="F73" s="224">
        <v>38.983590921784625</v>
      </c>
      <c r="G73" s="224">
        <v>1111</v>
      </c>
      <c r="H73" s="224">
        <v>38.983590921784625</v>
      </c>
      <c r="I73" s="224" t="s">
        <v>279</v>
      </c>
      <c r="J73" s="224" t="s">
        <v>277</v>
      </c>
      <c r="K73" s="225">
        <v>0</v>
      </c>
    </row>
    <row r="74" spans="2:11" x14ac:dyDescent="0.15">
      <c r="B74" s="224" t="s">
        <v>1209</v>
      </c>
      <c r="C74" s="224">
        <v>10</v>
      </c>
      <c r="D74" s="224" t="s">
        <v>1223</v>
      </c>
      <c r="E74" s="224">
        <f>Sheet6!$A$3</f>
        <v>10</v>
      </c>
      <c r="F74" s="224">
        <v>38.983590921784625</v>
      </c>
      <c r="G74" s="224">
        <v>10.1</v>
      </c>
      <c r="H74" s="224">
        <v>38.983590921784625</v>
      </c>
      <c r="I74" s="224" t="s">
        <v>279</v>
      </c>
      <c r="J74" s="224" t="s">
        <v>277</v>
      </c>
      <c r="K74" s="225">
        <v>0</v>
      </c>
    </row>
    <row r="75" spans="2:11" x14ac:dyDescent="0.15">
      <c r="B75" s="224" t="s">
        <v>1209</v>
      </c>
      <c r="C75" s="224">
        <v>1150</v>
      </c>
      <c r="D75" s="224" t="s">
        <v>1299</v>
      </c>
      <c r="E75" s="224">
        <f>Sheet6!$A$30</f>
        <v>1150</v>
      </c>
      <c r="F75" s="224">
        <v>38.983590921784625</v>
      </c>
      <c r="G75" s="224">
        <v>1161.5</v>
      </c>
      <c r="H75" s="224">
        <v>38.983590921784625</v>
      </c>
      <c r="I75" s="224" t="s">
        <v>279</v>
      </c>
      <c r="J75" s="224" t="s">
        <v>277</v>
      </c>
      <c r="K75" s="225">
        <v>0</v>
      </c>
    </row>
    <row r="76" spans="2:11" x14ac:dyDescent="0.15">
      <c r="B76" s="224" t="s">
        <v>1209</v>
      </c>
      <c r="C76" s="224">
        <v>1200</v>
      </c>
      <c r="D76" s="224" t="s">
        <v>510</v>
      </c>
      <c r="E76" s="224">
        <f>Sheet6!$A$31</f>
        <v>1200</v>
      </c>
      <c r="F76" s="224">
        <v>38.983590921784625</v>
      </c>
      <c r="G76" s="224">
        <v>1212</v>
      </c>
      <c r="H76" s="224">
        <v>38.983590921784625</v>
      </c>
      <c r="I76" s="224" t="s">
        <v>279</v>
      </c>
      <c r="J76" s="224" t="s">
        <v>277</v>
      </c>
      <c r="K76" s="225">
        <v>0</v>
      </c>
    </row>
    <row r="77" spans="2:11" x14ac:dyDescent="0.15">
      <c r="B77" s="224" t="s">
        <v>483</v>
      </c>
      <c r="C77" s="224">
        <v>1</v>
      </c>
      <c r="D77" s="224" t="s">
        <v>510</v>
      </c>
      <c r="E77" s="224">
        <f>'Scot. - Woodland Creation Grant'!$A$31</f>
        <v>1</v>
      </c>
      <c r="F77" s="224">
        <v>38.983590921784625</v>
      </c>
      <c r="G77" s="224">
        <v>1.01</v>
      </c>
      <c r="H77" s="224">
        <v>38.983590921784625</v>
      </c>
      <c r="I77" s="224" t="s">
        <v>279</v>
      </c>
      <c r="J77" s="224" t="s">
        <v>277</v>
      </c>
      <c r="K77" s="225">
        <v>0</v>
      </c>
    </row>
    <row r="78" spans="2:11" x14ac:dyDescent="0.15">
      <c r="B78" s="224" t="s">
        <v>483</v>
      </c>
      <c r="C78" s="224">
        <v>2</v>
      </c>
      <c r="D78" s="224" t="s">
        <v>511</v>
      </c>
      <c r="E78" s="224">
        <f>'Scot. - Woodland Creation Grant'!$A$32</f>
        <v>2</v>
      </c>
      <c r="F78" s="224">
        <v>38.983590921784625</v>
      </c>
      <c r="G78" s="224">
        <v>2.02</v>
      </c>
      <c r="H78" s="224">
        <v>38.983590921784625</v>
      </c>
      <c r="I78" s="224" t="s">
        <v>279</v>
      </c>
      <c r="J78" s="224" t="s">
        <v>277</v>
      </c>
      <c r="K78" s="225">
        <v>0</v>
      </c>
    </row>
    <row r="79" spans="2:11" x14ac:dyDescent="0.15">
      <c r="B79" s="224" t="s">
        <v>483</v>
      </c>
      <c r="C79" s="224">
        <v>3</v>
      </c>
      <c r="D79" s="224" t="s">
        <v>512</v>
      </c>
      <c r="E79" s="224">
        <f>'Scot. - Woodland Creation Grant'!$A$33</f>
        <v>3</v>
      </c>
      <c r="F79" s="224">
        <v>38.983590921784625</v>
      </c>
      <c r="G79" s="224">
        <v>3.03</v>
      </c>
      <c r="H79" s="224">
        <v>38.983590921784625</v>
      </c>
      <c r="I79" s="224" t="s">
        <v>279</v>
      </c>
      <c r="J79" s="224" t="s">
        <v>277</v>
      </c>
      <c r="K79" s="225">
        <v>0</v>
      </c>
    </row>
    <row r="80" spans="2:11" x14ac:dyDescent="0.15">
      <c r="B80" s="224" t="s">
        <v>483</v>
      </c>
      <c r="C80" s="224">
        <v>4</v>
      </c>
      <c r="D80" s="224" t="s">
        <v>513</v>
      </c>
      <c r="E80" s="224">
        <f>'Scot. - Woodland Creation Grant'!$A$34</f>
        <v>4</v>
      </c>
      <c r="F80" s="224">
        <v>38.983590921784625</v>
      </c>
      <c r="G80" s="224">
        <v>4.04</v>
      </c>
      <c r="H80" s="224">
        <v>38.983590921784625</v>
      </c>
      <c r="I80" s="224" t="s">
        <v>279</v>
      </c>
      <c r="J80" s="224" t="s">
        <v>277</v>
      </c>
      <c r="K80" s="225">
        <v>0</v>
      </c>
    </row>
    <row r="81" spans="2:11" x14ac:dyDescent="0.15">
      <c r="B81" s="224" t="s">
        <v>483</v>
      </c>
      <c r="C81" s="224">
        <v>5</v>
      </c>
      <c r="D81" s="224" t="s">
        <v>514</v>
      </c>
      <c r="E81" s="224">
        <f>'Scot. - Woodland Creation Grant'!$A$35</f>
        <v>5</v>
      </c>
      <c r="F81" s="224">
        <v>38.983590921784625</v>
      </c>
      <c r="G81" s="224">
        <v>5.05</v>
      </c>
      <c r="H81" s="224">
        <v>38.983590921784625</v>
      </c>
      <c r="I81" s="224" t="s">
        <v>279</v>
      </c>
      <c r="J81" s="224" t="s">
        <v>277</v>
      </c>
      <c r="K81" s="225">
        <v>0</v>
      </c>
    </row>
    <row r="82" spans="2:11" x14ac:dyDescent="0.15">
      <c r="B82" s="224" t="s">
        <v>483</v>
      </c>
      <c r="C82" s="224">
        <v>6</v>
      </c>
      <c r="D82" s="224" t="s">
        <v>515</v>
      </c>
      <c r="E82" s="224">
        <f>'Scot. - Woodland Creation Grant'!$A$36</f>
        <v>6</v>
      </c>
      <c r="F82" s="224">
        <v>38.983590921784625</v>
      </c>
      <c r="G82" s="224">
        <v>6.06</v>
      </c>
      <c r="H82" s="224">
        <v>38.983590921784625</v>
      </c>
      <c r="I82" s="224" t="s">
        <v>279</v>
      </c>
      <c r="J82" s="224" t="s">
        <v>277</v>
      </c>
      <c r="K82" s="225">
        <v>0</v>
      </c>
    </row>
    <row r="83" spans="2:11" x14ac:dyDescent="0.15">
      <c r="B83" s="224" t="s">
        <v>483</v>
      </c>
      <c r="C83" s="224">
        <v>7</v>
      </c>
      <c r="D83" s="224" t="s">
        <v>516</v>
      </c>
      <c r="E83" s="224">
        <f>'Scot. - Woodland Creation Grant'!$A$37</f>
        <v>7</v>
      </c>
      <c r="F83" s="224">
        <v>38.983590921784625</v>
      </c>
      <c r="G83" s="224">
        <v>7.07</v>
      </c>
      <c r="H83" s="224">
        <v>38.983590921784625</v>
      </c>
      <c r="I83" s="224" t="s">
        <v>279</v>
      </c>
      <c r="J83" s="224" t="s">
        <v>277</v>
      </c>
      <c r="K83" s="225">
        <v>0</v>
      </c>
    </row>
    <row r="84" spans="2:11" x14ac:dyDescent="0.15">
      <c r="B84" s="224" t="s">
        <v>483</v>
      </c>
      <c r="C84" s="224">
        <v>8</v>
      </c>
      <c r="D84" s="224" t="s">
        <v>517</v>
      </c>
      <c r="E84" s="224">
        <f>'Scot. - Woodland Creation Grant'!$A$38</f>
        <v>8</v>
      </c>
      <c r="F84" s="224">
        <v>38.983590921784625</v>
      </c>
      <c r="G84" s="224">
        <v>8.08</v>
      </c>
      <c r="H84" s="224">
        <v>38.983590921784625</v>
      </c>
      <c r="I84" s="224" t="s">
        <v>279</v>
      </c>
      <c r="J84" s="224" t="s">
        <v>277</v>
      </c>
      <c r="K84" s="225">
        <v>0</v>
      </c>
    </row>
    <row r="85" spans="2:11" x14ac:dyDescent="0.15">
      <c r="B85" s="224" t="s">
        <v>483</v>
      </c>
      <c r="C85" s="224">
        <v>9</v>
      </c>
      <c r="D85" s="224" t="s">
        <v>518</v>
      </c>
      <c r="E85" s="224">
        <f>'Scot. - Woodland Creation Grant'!$A$39</f>
        <v>9</v>
      </c>
      <c r="F85" s="224">
        <v>38.983590921784625</v>
      </c>
      <c r="G85" s="224">
        <v>9.09</v>
      </c>
      <c r="H85" s="224">
        <v>38.983590921784625</v>
      </c>
      <c r="I85" s="224" t="s">
        <v>279</v>
      </c>
      <c r="J85" s="224" t="s">
        <v>277</v>
      </c>
      <c r="K85" s="225">
        <v>0</v>
      </c>
    </row>
    <row r="86" spans="2:11" x14ac:dyDescent="0.15">
      <c r="B86" s="224" t="s">
        <v>1209</v>
      </c>
      <c r="C86" s="224">
        <v>25</v>
      </c>
      <c r="D86" s="224" t="s">
        <v>1230</v>
      </c>
      <c r="E86" s="224">
        <f>Sheet6!$A$4</f>
        <v>25</v>
      </c>
      <c r="F86" s="224">
        <v>38.983590921784625</v>
      </c>
      <c r="G86" s="224">
        <v>25.25</v>
      </c>
      <c r="H86" s="224">
        <v>38.983590921784625</v>
      </c>
      <c r="I86" s="224" t="s">
        <v>279</v>
      </c>
      <c r="J86" s="224" t="s">
        <v>277</v>
      </c>
      <c r="K86" s="225">
        <v>0</v>
      </c>
    </row>
    <row r="87" spans="2:11" x14ac:dyDescent="0.15">
      <c r="B87" s="224" t="s">
        <v>483</v>
      </c>
      <c r="C87" s="224">
        <v>1</v>
      </c>
      <c r="D87" s="224" t="s">
        <v>530</v>
      </c>
      <c r="E87" s="224">
        <f>'Scot. - Woodland Creation Grant'!$A$42</f>
        <v>1</v>
      </c>
      <c r="F87" s="224">
        <v>38.983590921784625</v>
      </c>
      <c r="G87" s="224">
        <v>1.01</v>
      </c>
      <c r="H87" s="224">
        <v>38.983590921784625</v>
      </c>
      <c r="I87" s="224" t="s">
        <v>279</v>
      </c>
      <c r="J87" s="224" t="s">
        <v>277</v>
      </c>
      <c r="K87" s="225">
        <v>0</v>
      </c>
    </row>
    <row r="88" spans="2:11" x14ac:dyDescent="0.15">
      <c r="B88" s="224" t="s">
        <v>483</v>
      </c>
      <c r="C88" s="224">
        <v>2</v>
      </c>
      <c r="D88" s="224" t="s">
        <v>531</v>
      </c>
      <c r="E88" s="224">
        <f>'Scot. - Woodland Creation Grant'!$A$43</f>
        <v>2</v>
      </c>
      <c r="F88" s="224">
        <v>38.983590921784625</v>
      </c>
      <c r="G88" s="224">
        <v>2.02</v>
      </c>
      <c r="H88" s="224">
        <v>38.983590921784625</v>
      </c>
      <c r="I88" s="224" t="s">
        <v>279</v>
      </c>
      <c r="J88" s="224" t="s">
        <v>277</v>
      </c>
      <c r="K88" s="225">
        <v>0</v>
      </c>
    </row>
    <row r="89" spans="2:11" x14ac:dyDescent="0.15">
      <c r="B89" s="224" t="s">
        <v>483</v>
      </c>
      <c r="C89" s="224">
        <v>3</v>
      </c>
      <c r="D89" s="224" t="s">
        <v>532</v>
      </c>
      <c r="E89" s="224">
        <f>'Scot. - Woodland Creation Grant'!$A$44</f>
        <v>3</v>
      </c>
      <c r="F89" s="224">
        <v>38.983590921784625</v>
      </c>
      <c r="G89" s="224">
        <v>3.03</v>
      </c>
      <c r="H89" s="224">
        <v>38.983590921784625</v>
      </c>
      <c r="I89" s="224" t="s">
        <v>279</v>
      </c>
      <c r="J89" s="224" t="s">
        <v>277</v>
      </c>
      <c r="K89" s="225">
        <v>0</v>
      </c>
    </row>
    <row r="90" spans="2:11" x14ac:dyDescent="0.15">
      <c r="B90" s="224" t="s">
        <v>483</v>
      </c>
      <c r="C90" s="224">
        <v>4</v>
      </c>
      <c r="D90" s="224" t="s">
        <v>533</v>
      </c>
      <c r="E90" s="224">
        <f>'Scot. - Woodland Creation Grant'!$A$45</f>
        <v>4</v>
      </c>
      <c r="F90" s="224">
        <v>38.983590921784625</v>
      </c>
      <c r="G90" s="224">
        <v>4.04</v>
      </c>
      <c r="H90" s="224">
        <v>38.983590921784625</v>
      </c>
      <c r="I90" s="224" t="s">
        <v>279</v>
      </c>
      <c r="J90" s="224" t="s">
        <v>277</v>
      </c>
      <c r="K90" s="225">
        <v>0</v>
      </c>
    </row>
    <row r="91" spans="2:11" x14ac:dyDescent="0.15">
      <c r="B91" s="224" t="s">
        <v>483</v>
      </c>
      <c r="C91" s="224">
        <v>5</v>
      </c>
      <c r="D91" s="224" t="s">
        <v>534</v>
      </c>
      <c r="E91" s="224">
        <f>'Scot. - Woodland Creation Grant'!$A$46</f>
        <v>5</v>
      </c>
      <c r="F91" s="224">
        <v>38.983590921784625</v>
      </c>
      <c r="G91" s="224">
        <v>5.05</v>
      </c>
      <c r="H91" s="224">
        <v>38.983590921784625</v>
      </c>
      <c r="I91" s="224" t="s">
        <v>279</v>
      </c>
      <c r="J91" s="224" t="s">
        <v>277</v>
      </c>
      <c r="K91" s="225">
        <v>0</v>
      </c>
    </row>
    <row r="92" spans="2:11" x14ac:dyDescent="0.15">
      <c r="B92" s="224" t="s">
        <v>483</v>
      </c>
      <c r="C92" s="224">
        <v>6</v>
      </c>
      <c r="D92" s="224" t="s">
        <v>535</v>
      </c>
      <c r="E92" s="224">
        <f>'Scot. - Woodland Creation Grant'!$A$47</f>
        <v>6</v>
      </c>
      <c r="F92" s="224">
        <v>38.983590921784625</v>
      </c>
      <c r="G92" s="224">
        <v>6.06</v>
      </c>
      <c r="H92" s="224">
        <v>38.983590921784625</v>
      </c>
      <c r="I92" s="224" t="s">
        <v>279</v>
      </c>
      <c r="J92" s="224" t="s">
        <v>277</v>
      </c>
      <c r="K92" s="225">
        <v>0</v>
      </c>
    </row>
    <row r="93" spans="2:11" x14ac:dyDescent="0.15">
      <c r="B93" s="224" t="s">
        <v>483</v>
      </c>
      <c r="C93" s="224">
        <v>7</v>
      </c>
      <c r="D93" s="224" t="s">
        <v>536</v>
      </c>
      <c r="E93" s="224">
        <f>'Scot. - Woodland Creation Grant'!$A$48</f>
        <v>7</v>
      </c>
      <c r="F93" s="224">
        <v>38.983590921784625</v>
      </c>
      <c r="G93" s="224">
        <v>7.07</v>
      </c>
      <c r="H93" s="224">
        <v>38.983590921784625</v>
      </c>
      <c r="I93" s="224" t="s">
        <v>279</v>
      </c>
      <c r="J93" s="224" t="s">
        <v>277</v>
      </c>
      <c r="K93" s="225">
        <v>0</v>
      </c>
    </row>
    <row r="94" spans="2:11" x14ac:dyDescent="0.15">
      <c r="B94" s="224" t="s">
        <v>483</v>
      </c>
      <c r="C94" s="224">
        <v>8</v>
      </c>
      <c r="D94" s="224" t="s">
        <v>537</v>
      </c>
      <c r="E94" s="224">
        <f>'Scot. - Woodland Creation Grant'!$A$49</f>
        <v>8</v>
      </c>
      <c r="F94" s="224">
        <v>38.983590921784625</v>
      </c>
      <c r="G94" s="224">
        <v>8.08</v>
      </c>
      <c r="H94" s="224">
        <v>38.983590921784625</v>
      </c>
      <c r="I94" s="224" t="s">
        <v>279</v>
      </c>
      <c r="J94" s="224" t="s">
        <v>277</v>
      </c>
      <c r="K94" s="225">
        <v>0</v>
      </c>
    </row>
    <row r="95" spans="2:11" x14ac:dyDescent="0.15">
      <c r="B95" s="224" t="s">
        <v>1209</v>
      </c>
      <c r="C95" s="224">
        <v>50</v>
      </c>
      <c r="D95" s="224" t="s">
        <v>1237</v>
      </c>
      <c r="E95" s="224">
        <f>Sheet6!$A$5</f>
        <v>50</v>
      </c>
      <c r="F95" s="224">
        <v>38.983590921784625</v>
      </c>
      <c r="G95" s="224">
        <v>50.5</v>
      </c>
      <c r="H95" s="224">
        <v>38.983590921784625</v>
      </c>
      <c r="I95" s="224" t="s">
        <v>279</v>
      </c>
      <c r="J95" s="224" t="s">
        <v>277</v>
      </c>
      <c r="K95" s="225">
        <v>0</v>
      </c>
    </row>
    <row r="96" spans="2:11" x14ac:dyDescent="0.15">
      <c r="B96" s="224" t="s">
        <v>483</v>
      </c>
      <c r="C96" s="224">
        <v>9</v>
      </c>
      <c r="D96" s="224" t="s">
        <v>538</v>
      </c>
      <c r="E96" s="224">
        <f>'Scot. - Woodland Creation Grant'!$A$50</f>
        <v>9</v>
      </c>
      <c r="F96" s="224">
        <v>38.983590921784625</v>
      </c>
      <c r="G96" s="224">
        <v>9.09</v>
      </c>
      <c r="H96" s="224">
        <v>38.983590921784625</v>
      </c>
      <c r="I96" s="224" t="s">
        <v>279</v>
      </c>
      <c r="J96" s="224" t="s">
        <v>277</v>
      </c>
      <c r="K96" s="225">
        <v>0</v>
      </c>
    </row>
    <row r="97" spans="2:11" x14ac:dyDescent="0.15">
      <c r="B97" s="224" t="s">
        <v>483</v>
      </c>
      <c r="C97" s="224">
        <v>1</v>
      </c>
      <c r="D97" s="224" t="s">
        <v>550</v>
      </c>
      <c r="E97" s="224">
        <f>'Scot. - Woodland Creation Grant'!$A$53</f>
        <v>1</v>
      </c>
      <c r="F97" s="224">
        <v>38.983590921784625</v>
      </c>
      <c r="G97" s="224">
        <v>1.01</v>
      </c>
      <c r="H97" s="224">
        <v>38.983590921784625</v>
      </c>
      <c r="I97" s="224" t="s">
        <v>279</v>
      </c>
      <c r="J97" s="224" t="s">
        <v>277</v>
      </c>
      <c r="K97" s="225">
        <v>0</v>
      </c>
    </row>
    <row r="98" spans="2:11" x14ac:dyDescent="0.15">
      <c r="B98" s="224" t="s">
        <v>483</v>
      </c>
      <c r="C98" s="224">
        <v>2</v>
      </c>
      <c r="D98" s="224" t="s">
        <v>551</v>
      </c>
      <c r="E98" s="224">
        <f>'Scot. - Woodland Creation Grant'!$A$54</f>
        <v>2</v>
      </c>
      <c r="F98" s="224">
        <v>38.983590921784625</v>
      </c>
      <c r="G98" s="224">
        <v>2.02</v>
      </c>
      <c r="H98" s="224">
        <v>38.983590921784625</v>
      </c>
      <c r="I98" s="224" t="s">
        <v>279</v>
      </c>
      <c r="J98" s="224" t="s">
        <v>277</v>
      </c>
      <c r="K98" s="225">
        <v>0</v>
      </c>
    </row>
    <row r="99" spans="2:11" x14ac:dyDescent="0.15">
      <c r="B99" s="224" t="s">
        <v>483</v>
      </c>
      <c r="C99" s="224">
        <v>3</v>
      </c>
      <c r="D99" s="224" t="s">
        <v>552</v>
      </c>
      <c r="E99" s="224">
        <f>'Scot. - Woodland Creation Grant'!$A$55</f>
        <v>3</v>
      </c>
      <c r="F99" s="224">
        <v>38.983590921784625</v>
      </c>
      <c r="G99" s="224">
        <v>3.03</v>
      </c>
      <c r="H99" s="224">
        <v>38.983590921784625</v>
      </c>
      <c r="I99" s="224" t="s">
        <v>279</v>
      </c>
      <c r="J99" s="224" t="s">
        <v>277</v>
      </c>
      <c r="K99" s="225">
        <v>0</v>
      </c>
    </row>
    <row r="100" spans="2:11" x14ac:dyDescent="0.15">
      <c r="B100" s="224" t="s">
        <v>483</v>
      </c>
      <c r="C100" s="224">
        <v>4</v>
      </c>
      <c r="D100" s="224" t="s">
        <v>553</v>
      </c>
      <c r="E100" s="224">
        <f>'Scot. - Woodland Creation Grant'!$A$56</f>
        <v>4</v>
      </c>
      <c r="F100" s="224">
        <v>38.983590921784625</v>
      </c>
      <c r="G100" s="224">
        <v>4.04</v>
      </c>
      <c r="H100" s="224">
        <v>38.983590921784625</v>
      </c>
      <c r="I100" s="224" t="s">
        <v>279</v>
      </c>
      <c r="J100" s="224" t="s">
        <v>277</v>
      </c>
      <c r="K100" s="225">
        <v>0</v>
      </c>
    </row>
    <row r="101" spans="2:11" x14ac:dyDescent="0.15">
      <c r="B101" s="224" t="s">
        <v>483</v>
      </c>
      <c r="C101" s="224">
        <v>5</v>
      </c>
      <c r="D101" s="224" t="s">
        <v>554</v>
      </c>
      <c r="E101" s="224">
        <f>'Scot. - Woodland Creation Grant'!$A$57</f>
        <v>5</v>
      </c>
      <c r="F101" s="224">
        <v>38.983590921784625</v>
      </c>
      <c r="G101" s="224">
        <v>5.05</v>
      </c>
      <c r="H101" s="224">
        <v>38.983590921784625</v>
      </c>
      <c r="I101" s="224" t="s">
        <v>279</v>
      </c>
      <c r="J101" s="224" t="s">
        <v>277</v>
      </c>
      <c r="K101" s="225">
        <v>0</v>
      </c>
    </row>
    <row r="102" spans="2:11" x14ac:dyDescent="0.15">
      <c r="B102" s="224" t="s">
        <v>483</v>
      </c>
      <c r="C102" s="224">
        <v>6</v>
      </c>
      <c r="D102" s="224" t="s">
        <v>555</v>
      </c>
      <c r="E102" s="224">
        <f>'Scot. - Woodland Creation Grant'!$A$58</f>
        <v>6</v>
      </c>
      <c r="F102" s="224">
        <v>38.983590921784625</v>
      </c>
      <c r="G102" s="224">
        <v>6.06</v>
      </c>
      <c r="H102" s="224">
        <v>38.983590921784625</v>
      </c>
      <c r="I102" s="224" t="s">
        <v>279</v>
      </c>
      <c r="J102" s="224" t="s">
        <v>277</v>
      </c>
      <c r="K102" s="225">
        <v>0</v>
      </c>
    </row>
    <row r="103" spans="2:11" x14ac:dyDescent="0.15">
      <c r="B103" s="224" t="s">
        <v>483</v>
      </c>
      <c r="C103" s="224">
        <v>7</v>
      </c>
      <c r="D103" s="224" t="s">
        <v>556</v>
      </c>
      <c r="E103" s="224">
        <f>'Scot. - Woodland Creation Grant'!$A$59</f>
        <v>7</v>
      </c>
      <c r="F103" s="224">
        <v>38.983590921784625</v>
      </c>
      <c r="G103" s="224">
        <v>7.07</v>
      </c>
      <c r="H103" s="224">
        <v>38.983590921784625</v>
      </c>
      <c r="I103" s="224" t="s">
        <v>279</v>
      </c>
      <c r="J103" s="224" t="s">
        <v>277</v>
      </c>
      <c r="K103" s="225">
        <v>0</v>
      </c>
    </row>
    <row r="104" spans="2:11" x14ac:dyDescent="0.15">
      <c r="B104" s="224" t="s">
        <v>1209</v>
      </c>
      <c r="C104" s="224">
        <v>75</v>
      </c>
      <c r="D104" s="224" t="s">
        <v>1244</v>
      </c>
      <c r="E104" s="224">
        <f>Sheet6!$A$6</f>
        <v>75</v>
      </c>
      <c r="F104" s="224">
        <v>38.983590921784625</v>
      </c>
      <c r="G104" s="224">
        <v>75.75</v>
      </c>
      <c r="H104" s="224">
        <v>38.983590921784625</v>
      </c>
      <c r="I104" s="224" t="s">
        <v>279</v>
      </c>
      <c r="J104" s="224" t="s">
        <v>277</v>
      </c>
      <c r="K104" s="225">
        <v>0</v>
      </c>
    </row>
    <row r="105" spans="2:11" x14ac:dyDescent="0.15">
      <c r="B105" s="224" t="s">
        <v>483</v>
      </c>
      <c r="C105" s="224">
        <v>8</v>
      </c>
      <c r="D105" s="224" t="s">
        <v>557</v>
      </c>
      <c r="E105" s="224">
        <f>'Scot. - Woodland Creation Grant'!$A$60</f>
        <v>8</v>
      </c>
      <c r="F105" s="224">
        <v>38.983590921784625</v>
      </c>
      <c r="G105" s="224">
        <v>8.08</v>
      </c>
      <c r="H105" s="224">
        <v>38.983590921784625</v>
      </c>
      <c r="I105" s="224" t="s">
        <v>279</v>
      </c>
      <c r="J105" s="224" t="s">
        <v>277</v>
      </c>
      <c r="K105" s="225">
        <v>0</v>
      </c>
    </row>
    <row r="106" spans="2:11" x14ac:dyDescent="0.15">
      <c r="B106" s="224" t="s">
        <v>483</v>
      </c>
      <c r="C106" s="224">
        <v>9</v>
      </c>
      <c r="D106" s="224" t="s">
        <v>558</v>
      </c>
      <c r="E106" s="224">
        <f>'Scot. - Woodland Creation Grant'!$A$61</f>
        <v>9</v>
      </c>
      <c r="F106" s="224">
        <v>38.983590921784625</v>
      </c>
      <c r="G106" s="224">
        <v>9.09</v>
      </c>
      <c r="H106" s="224">
        <v>38.983590921784625</v>
      </c>
      <c r="I106" s="224" t="s">
        <v>279</v>
      </c>
      <c r="J106" s="224" t="s">
        <v>277</v>
      </c>
      <c r="K106" s="225">
        <v>0</v>
      </c>
    </row>
    <row r="107" spans="2:11" x14ac:dyDescent="0.15">
      <c r="B107" s="224" t="s">
        <v>483</v>
      </c>
      <c r="C107" s="224">
        <v>1</v>
      </c>
      <c r="D107" s="224" t="s">
        <v>571</v>
      </c>
      <c r="E107" s="224">
        <f>'Scot. - Woodland Creation Grant'!$A$64</f>
        <v>1</v>
      </c>
      <c r="F107" s="224">
        <v>38.983590921784625</v>
      </c>
      <c r="G107" s="224">
        <v>1.01</v>
      </c>
      <c r="H107" s="224">
        <v>38.983590921784625</v>
      </c>
      <c r="I107" s="224" t="s">
        <v>279</v>
      </c>
      <c r="J107" s="224" t="s">
        <v>277</v>
      </c>
      <c r="K107" s="225">
        <v>0</v>
      </c>
    </row>
    <row r="108" spans="2:11" x14ac:dyDescent="0.15">
      <c r="B108" s="224" t="s">
        <v>483</v>
      </c>
      <c r="C108" s="224">
        <v>2</v>
      </c>
      <c r="D108" s="224" t="s">
        <v>572</v>
      </c>
      <c r="E108" s="224">
        <f>'Scot. - Woodland Creation Grant'!$A$65</f>
        <v>2</v>
      </c>
      <c r="F108" s="224">
        <v>38.983590921784625</v>
      </c>
      <c r="G108" s="224">
        <v>2.02</v>
      </c>
      <c r="H108" s="224">
        <v>38.983590921784625</v>
      </c>
      <c r="I108" s="224" t="s">
        <v>279</v>
      </c>
      <c r="J108" s="224" t="s">
        <v>277</v>
      </c>
      <c r="K108" s="225">
        <v>0</v>
      </c>
    </row>
    <row r="109" spans="2:11" x14ac:dyDescent="0.15">
      <c r="B109" s="224" t="s">
        <v>483</v>
      </c>
      <c r="C109" s="224">
        <v>3</v>
      </c>
      <c r="D109" s="224" t="s">
        <v>573</v>
      </c>
      <c r="E109" s="224">
        <f>'Scot. - Woodland Creation Grant'!$A$66</f>
        <v>3</v>
      </c>
      <c r="F109" s="224">
        <v>38.983590921784625</v>
      </c>
      <c r="G109" s="224">
        <v>3.03</v>
      </c>
      <c r="H109" s="224">
        <v>38.983590921784625</v>
      </c>
      <c r="I109" s="224" t="s">
        <v>279</v>
      </c>
      <c r="J109" s="224" t="s">
        <v>277</v>
      </c>
      <c r="K109" s="225">
        <v>0</v>
      </c>
    </row>
    <row r="110" spans="2:11" x14ac:dyDescent="0.15">
      <c r="B110" s="224" t="s">
        <v>483</v>
      </c>
      <c r="C110" s="224">
        <v>4</v>
      </c>
      <c r="D110" s="224" t="s">
        <v>574</v>
      </c>
      <c r="E110" s="224">
        <f>'Scot. - Woodland Creation Grant'!$A$67</f>
        <v>4</v>
      </c>
      <c r="F110" s="224">
        <v>38.983590921784625</v>
      </c>
      <c r="G110" s="224">
        <v>4.04</v>
      </c>
      <c r="H110" s="224">
        <v>38.983590921784625</v>
      </c>
      <c r="I110" s="224" t="s">
        <v>279</v>
      </c>
      <c r="J110" s="224" t="s">
        <v>277</v>
      </c>
      <c r="K110" s="225">
        <v>0</v>
      </c>
    </row>
    <row r="111" spans="2:11" x14ac:dyDescent="0.15">
      <c r="B111" s="224" t="s">
        <v>483</v>
      </c>
      <c r="C111" s="224">
        <v>5</v>
      </c>
      <c r="D111" s="224" t="s">
        <v>575</v>
      </c>
      <c r="E111" s="224">
        <f>'Scot. - Woodland Creation Grant'!$A$68</f>
        <v>5</v>
      </c>
      <c r="F111" s="224">
        <v>38.983590921784625</v>
      </c>
      <c r="G111" s="224">
        <v>5.05</v>
      </c>
      <c r="H111" s="224">
        <v>38.983590921784625</v>
      </c>
      <c r="I111" s="224" t="s">
        <v>279</v>
      </c>
      <c r="J111" s="224" t="s">
        <v>277</v>
      </c>
      <c r="K111" s="225">
        <v>0</v>
      </c>
    </row>
    <row r="112" spans="2:11" x14ac:dyDescent="0.15">
      <c r="B112" s="224" t="s">
        <v>483</v>
      </c>
      <c r="C112" s="224">
        <v>6</v>
      </c>
      <c r="D112" s="224" t="s">
        <v>576</v>
      </c>
      <c r="E112" s="224">
        <f>'Scot. - Woodland Creation Grant'!$A$69</f>
        <v>6</v>
      </c>
      <c r="F112" s="224">
        <v>38.983590921784625</v>
      </c>
      <c r="G112" s="224">
        <v>6.06</v>
      </c>
      <c r="H112" s="224">
        <v>38.983590921784625</v>
      </c>
      <c r="I112" s="224" t="s">
        <v>279</v>
      </c>
      <c r="J112" s="224" t="s">
        <v>277</v>
      </c>
      <c r="K112" s="225">
        <v>0</v>
      </c>
    </row>
    <row r="113" spans="2:11" x14ac:dyDescent="0.15">
      <c r="B113" s="224" t="s">
        <v>1209</v>
      </c>
      <c r="C113" s="224">
        <v>100</v>
      </c>
      <c r="D113" s="224" t="s">
        <v>1248</v>
      </c>
      <c r="E113" s="224">
        <f>Sheet6!$A$7</f>
        <v>100</v>
      </c>
      <c r="F113" s="224">
        <v>38.983590921784625</v>
      </c>
      <c r="G113" s="224">
        <v>101</v>
      </c>
      <c r="H113" s="224">
        <v>38.983590921784625</v>
      </c>
      <c r="I113" s="224" t="s">
        <v>279</v>
      </c>
      <c r="J113" s="224" t="s">
        <v>277</v>
      </c>
      <c r="K113" s="225">
        <v>0</v>
      </c>
    </row>
    <row r="114" spans="2:11" x14ac:dyDescent="0.15">
      <c r="B114" s="224" t="s">
        <v>483</v>
      </c>
      <c r="C114" s="224">
        <v>7</v>
      </c>
      <c r="D114" s="224" t="s">
        <v>577</v>
      </c>
      <c r="E114" s="224">
        <f>'Scot. - Woodland Creation Grant'!$A$70</f>
        <v>7</v>
      </c>
      <c r="F114" s="224">
        <v>38.983590921784625</v>
      </c>
      <c r="G114" s="224">
        <v>7.07</v>
      </c>
      <c r="H114" s="224">
        <v>38.983590921784625</v>
      </c>
      <c r="I114" s="224" t="s">
        <v>279</v>
      </c>
      <c r="J114" s="224" t="s">
        <v>277</v>
      </c>
      <c r="K114" s="225">
        <v>0</v>
      </c>
    </row>
    <row r="115" spans="2:11" x14ac:dyDescent="0.15">
      <c r="B115" s="224" t="s">
        <v>483</v>
      </c>
      <c r="C115" s="224">
        <v>8</v>
      </c>
      <c r="D115" s="224" t="s">
        <v>578</v>
      </c>
      <c r="E115" s="224">
        <f>'Scot. - Woodland Creation Grant'!$A$71</f>
        <v>8</v>
      </c>
      <c r="F115" s="224">
        <v>38.983590921784625</v>
      </c>
      <c r="G115" s="224">
        <v>8.08</v>
      </c>
      <c r="H115" s="224">
        <v>38.983590921784625</v>
      </c>
      <c r="I115" s="224" t="s">
        <v>279</v>
      </c>
      <c r="J115" s="224" t="s">
        <v>277</v>
      </c>
      <c r="K115" s="225">
        <v>0</v>
      </c>
    </row>
    <row r="116" spans="2:11" x14ac:dyDescent="0.15">
      <c r="B116" s="224" t="s">
        <v>483</v>
      </c>
      <c r="C116" s="224">
        <v>9</v>
      </c>
      <c r="D116" s="224" t="s">
        <v>579</v>
      </c>
      <c r="E116" s="224">
        <f>'Scot. - Woodland Creation Grant'!$A$72</f>
        <v>9</v>
      </c>
      <c r="F116" s="224">
        <v>38.983590921784625</v>
      </c>
      <c r="G116" s="224">
        <v>9.09</v>
      </c>
      <c r="H116" s="224">
        <v>38.983590921784625</v>
      </c>
      <c r="I116" s="224" t="s">
        <v>279</v>
      </c>
      <c r="J116" s="224" t="s">
        <v>277</v>
      </c>
      <c r="K116" s="225">
        <v>0</v>
      </c>
    </row>
    <row r="117" spans="2:11" x14ac:dyDescent="0.15">
      <c r="B117" s="224" t="s">
        <v>1209</v>
      </c>
      <c r="C117" s="224">
        <v>125</v>
      </c>
      <c r="D117" s="224" t="s">
        <v>1251</v>
      </c>
      <c r="E117" s="224">
        <f>Sheet6!$A$8</f>
        <v>125</v>
      </c>
      <c r="F117" s="224">
        <v>38.983590921784625</v>
      </c>
      <c r="G117" s="224">
        <v>126.25</v>
      </c>
      <c r="H117" s="224">
        <v>38.983590921784625</v>
      </c>
      <c r="I117" s="224" t="s">
        <v>279</v>
      </c>
      <c r="J117" s="224" t="s">
        <v>277</v>
      </c>
      <c r="K117" s="225">
        <v>0</v>
      </c>
    </row>
    <row r="118" spans="2:11" x14ac:dyDescent="0.15">
      <c r="B118" s="224" t="s">
        <v>1209</v>
      </c>
      <c r="C118" s="224">
        <v>150</v>
      </c>
      <c r="D118" s="224" t="s">
        <v>484</v>
      </c>
      <c r="E118" s="224">
        <f>Sheet6!$A$9</f>
        <v>150</v>
      </c>
      <c r="F118" s="224">
        <v>38.983590921784625</v>
      </c>
      <c r="G118" s="224">
        <v>151.5</v>
      </c>
      <c r="H118" s="224">
        <v>38.983590921784625</v>
      </c>
      <c r="I118" s="224" t="s">
        <v>279</v>
      </c>
      <c r="J118" s="224" t="s">
        <v>277</v>
      </c>
      <c r="K118" s="225">
        <v>0</v>
      </c>
    </row>
    <row r="119" spans="2:11" x14ac:dyDescent="0.15">
      <c r="B119" s="224" t="s">
        <v>483</v>
      </c>
      <c r="C119" s="224">
        <v>1</v>
      </c>
      <c r="D119" s="224" t="s">
        <v>484</v>
      </c>
      <c r="E119" s="224">
        <f>'Scot. - Woodland Creation Grant'!$A$9</f>
        <v>1</v>
      </c>
      <c r="F119" s="224">
        <v>38.983590921784625</v>
      </c>
      <c r="G119" s="224">
        <v>1.01</v>
      </c>
      <c r="H119" s="224">
        <v>38.983590921784625</v>
      </c>
      <c r="I119" s="224" t="s">
        <v>279</v>
      </c>
      <c r="J119" s="224" t="s">
        <v>277</v>
      </c>
      <c r="K119" s="225">
        <v>0</v>
      </c>
    </row>
    <row r="120" spans="2:11" x14ac:dyDescent="0.15">
      <c r="B120" s="224" t="s">
        <v>276</v>
      </c>
      <c r="C120" s="224">
        <v>10</v>
      </c>
      <c r="D120" s="224" t="s">
        <v>948</v>
      </c>
      <c r="E120" s="224">
        <f>'Project Details and Calculation'!$AB$184</f>
        <v>10</v>
      </c>
      <c r="F120" s="224">
        <v>38.983590921784625</v>
      </c>
      <c r="G120" s="224">
        <v>10.1</v>
      </c>
      <c r="H120" s="224">
        <v>38.983590921784625</v>
      </c>
      <c r="I120" s="224">
        <v>20.736668506606694</v>
      </c>
      <c r="J120" s="224" t="s">
        <v>277</v>
      </c>
      <c r="K120" s="225">
        <v>0</v>
      </c>
    </row>
    <row r="121" spans="2:11" x14ac:dyDescent="0.15">
      <c r="B121" s="224" t="s">
        <v>276</v>
      </c>
      <c r="C121" s="224">
        <v>25</v>
      </c>
      <c r="D121" s="224" t="s">
        <v>955</v>
      </c>
      <c r="E121" s="224">
        <f>'Project Details and Calculation'!$AB$185</f>
        <v>25</v>
      </c>
      <c r="F121" s="224">
        <v>38.983590921784625</v>
      </c>
      <c r="G121" s="224">
        <v>25.25</v>
      </c>
      <c r="H121" s="224">
        <v>38.983590921784625</v>
      </c>
      <c r="I121" s="224">
        <v>23.861668506606694</v>
      </c>
      <c r="J121" s="224" t="s">
        <v>277</v>
      </c>
      <c r="K121" s="225">
        <v>0</v>
      </c>
    </row>
    <row r="122" spans="2:11" x14ac:dyDescent="0.15">
      <c r="B122" s="224" t="s">
        <v>276</v>
      </c>
      <c r="C122" s="224">
        <v>50</v>
      </c>
      <c r="D122" s="224" t="s">
        <v>962</v>
      </c>
      <c r="E122" s="224">
        <f>'Project Details and Calculation'!$AB$186</f>
        <v>50</v>
      </c>
      <c r="F122" s="224">
        <v>38.983590921784625</v>
      </c>
      <c r="G122" s="224">
        <v>50.5</v>
      </c>
      <c r="H122" s="224">
        <v>38.983590921784625</v>
      </c>
      <c r="I122" s="224">
        <v>29.07000183994003</v>
      </c>
      <c r="J122" s="224" t="s">
        <v>277</v>
      </c>
      <c r="K122" s="225">
        <v>0</v>
      </c>
    </row>
    <row r="123" spans="2:11" x14ac:dyDescent="0.15">
      <c r="B123" s="224" t="s">
        <v>276</v>
      </c>
      <c r="C123" s="224">
        <v>75</v>
      </c>
      <c r="D123" s="224" t="s">
        <v>969</v>
      </c>
      <c r="E123" s="224">
        <f>'Project Details and Calculation'!$AB$187</f>
        <v>75</v>
      </c>
      <c r="F123" s="224">
        <v>38.983590921784625</v>
      </c>
      <c r="G123" s="224">
        <v>75.75</v>
      </c>
      <c r="H123" s="224">
        <v>38.983590921784625</v>
      </c>
      <c r="I123" s="224">
        <v>34.278335173273362</v>
      </c>
      <c r="J123" s="224" t="s">
        <v>277</v>
      </c>
      <c r="K123" s="225">
        <v>0</v>
      </c>
    </row>
    <row r="124" spans="2:11" x14ac:dyDescent="0.15">
      <c r="B124" s="224" t="s">
        <v>276</v>
      </c>
      <c r="C124" s="224">
        <v>100</v>
      </c>
      <c r="D124" s="224" t="s">
        <v>976</v>
      </c>
      <c r="E124" s="224">
        <f>'Project Details and Calculation'!$AB$188</f>
        <v>100</v>
      </c>
      <c r="F124" s="224">
        <v>38.983590921784625</v>
      </c>
      <c r="G124" s="224">
        <v>101</v>
      </c>
      <c r="H124" s="224">
        <v>38.983590921784625</v>
      </c>
      <c r="I124" s="224">
        <v>39.486668506606698</v>
      </c>
      <c r="J124" s="224" t="s">
        <v>277</v>
      </c>
      <c r="K124" s="225">
        <v>0</v>
      </c>
    </row>
    <row r="125" spans="2:11" x14ac:dyDescent="0.15">
      <c r="B125" s="224" t="s">
        <v>276</v>
      </c>
      <c r="C125" s="224">
        <v>125</v>
      </c>
      <c r="D125" s="224" t="s">
        <v>983</v>
      </c>
      <c r="E125" s="224">
        <f>'Project Details and Calculation'!$AB$189</f>
        <v>125</v>
      </c>
      <c r="F125" s="224">
        <v>38.983590921784625</v>
      </c>
      <c r="G125" s="224">
        <v>126.25</v>
      </c>
      <c r="H125" s="224">
        <v>38.983590921784625</v>
      </c>
      <c r="I125" s="224">
        <v>44.695001839940026</v>
      </c>
      <c r="J125" s="224" t="s">
        <v>277</v>
      </c>
      <c r="K125" s="225">
        <v>0</v>
      </c>
    </row>
    <row r="126" spans="2:11" x14ac:dyDescent="0.15">
      <c r="B126" s="224" t="s">
        <v>276</v>
      </c>
      <c r="C126" s="224">
        <v>150</v>
      </c>
      <c r="D126" s="224" t="s">
        <v>990</v>
      </c>
      <c r="E126" s="224">
        <f>'Project Details and Calculation'!$AB$190</f>
        <v>150</v>
      </c>
      <c r="F126" s="224">
        <v>38.983590921784625</v>
      </c>
      <c r="G126" s="224">
        <v>151.5</v>
      </c>
      <c r="H126" s="224">
        <v>38.983590921784625</v>
      </c>
      <c r="I126" s="224">
        <v>49.903335173273369</v>
      </c>
      <c r="J126" s="224" t="s">
        <v>277</v>
      </c>
      <c r="K126" s="225">
        <v>0</v>
      </c>
    </row>
    <row r="127" spans="2:11" x14ac:dyDescent="0.15">
      <c r="B127" s="224" t="s">
        <v>276</v>
      </c>
      <c r="C127" s="224">
        <v>175</v>
      </c>
      <c r="D127" s="224" t="s">
        <v>997</v>
      </c>
      <c r="E127" s="224">
        <f>'Project Details and Calculation'!$AB$191</f>
        <v>175</v>
      </c>
      <c r="F127" s="224">
        <v>38.983590921784625</v>
      </c>
      <c r="G127" s="224">
        <v>176.75</v>
      </c>
      <c r="H127" s="224">
        <v>38.983590921784625</v>
      </c>
      <c r="I127" s="224">
        <v>55.111668506606698</v>
      </c>
      <c r="J127" s="224" t="s">
        <v>277</v>
      </c>
      <c r="K127" s="225">
        <v>0</v>
      </c>
    </row>
    <row r="128" spans="2:11" x14ac:dyDescent="0.15">
      <c r="B128" s="224" t="s">
        <v>276</v>
      </c>
      <c r="C128" s="224">
        <v>200</v>
      </c>
      <c r="D128" s="224" t="s">
        <v>1004</v>
      </c>
      <c r="E128" s="224">
        <f>'Project Details and Calculation'!$AB$192</f>
        <v>200</v>
      </c>
      <c r="F128" s="224">
        <v>38.983590921784625</v>
      </c>
      <c r="G128" s="224">
        <v>202</v>
      </c>
      <c r="H128" s="224">
        <v>38.983590921784625</v>
      </c>
      <c r="I128" s="224">
        <v>60.320001839940034</v>
      </c>
      <c r="J128" s="224" t="s">
        <v>277</v>
      </c>
      <c r="K128" s="225">
        <v>0</v>
      </c>
    </row>
    <row r="129" spans="2:11" x14ac:dyDescent="0.15">
      <c r="B129" s="224" t="s">
        <v>276</v>
      </c>
      <c r="C129" s="224">
        <v>250</v>
      </c>
      <c r="D129" s="224" t="s">
        <v>1011</v>
      </c>
      <c r="E129" s="224">
        <f>'Project Details and Calculation'!$AB$193</f>
        <v>250</v>
      </c>
      <c r="F129" s="224">
        <v>38.983590921784625</v>
      </c>
      <c r="G129" s="224">
        <v>252.5</v>
      </c>
      <c r="H129" s="224">
        <v>38.983590921784625</v>
      </c>
      <c r="I129" s="224">
        <v>70.736668506606705</v>
      </c>
      <c r="J129" s="224" t="s">
        <v>277</v>
      </c>
      <c r="K129" s="225">
        <v>0</v>
      </c>
    </row>
    <row r="130" spans="2:11" x14ac:dyDescent="0.15">
      <c r="B130" s="224" t="s">
        <v>276</v>
      </c>
      <c r="C130" s="224">
        <v>300</v>
      </c>
      <c r="D130" s="224" t="s">
        <v>1018</v>
      </c>
      <c r="E130" s="224">
        <f>'Project Details and Calculation'!$AB$194</f>
        <v>300</v>
      </c>
      <c r="F130" s="224">
        <v>38.983590921784625</v>
      </c>
      <c r="G130" s="224">
        <v>303</v>
      </c>
      <c r="H130" s="224">
        <v>38.983590921784625</v>
      </c>
      <c r="I130" s="224">
        <v>81.153335173273362</v>
      </c>
      <c r="J130" s="224" t="s">
        <v>277</v>
      </c>
      <c r="K130" s="225">
        <v>0</v>
      </c>
    </row>
    <row r="131" spans="2:11" x14ac:dyDescent="0.15">
      <c r="B131" s="224" t="s">
        <v>276</v>
      </c>
      <c r="C131" s="224">
        <v>350</v>
      </c>
      <c r="D131" s="224" t="s">
        <v>1025</v>
      </c>
      <c r="E131" s="224">
        <f>'Project Details and Calculation'!$AB$195</f>
        <v>350</v>
      </c>
      <c r="F131" s="224">
        <v>38.983590921784625</v>
      </c>
      <c r="G131" s="224">
        <v>353.5</v>
      </c>
      <c r="H131" s="224">
        <v>38.983590921784625</v>
      </c>
      <c r="I131" s="224">
        <v>91.570001839940005</v>
      </c>
      <c r="J131" s="224" t="s">
        <v>277</v>
      </c>
      <c r="K131" s="225">
        <v>0</v>
      </c>
    </row>
    <row r="132" spans="2:11" x14ac:dyDescent="0.15">
      <c r="B132" s="224" t="s">
        <v>276</v>
      </c>
      <c r="C132" s="224">
        <v>400</v>
      </c>
      <c r="D132" s="224" t="s">
        <v>1032</v>
      </c>
      <c r="E132" s="224">
        <f>'Project Details and Calculation'!$AB$196</f>
        <v>400</v>
      </c>
      <c r="F132" s="224">
        <v>38.983590921784625</v>
      </c>
      <c r="G132" s="224">
        <v>404</v>
      </c>
      <c r="H132" s="224">
        <v>38.983590921784625</v>
      </c>
      <c r="I132" s="224">
        <v>101.98666850660668</v>
      </c>
      <c r="J132" s="224" t="s">
        <v>277</v>
      </c>
      <c r="K132" s="225">
        <v>0</v>
      </c>
    </row>
    <row r="133" spans="2:11" x14ac:dyDescent="0.15">
      <c r="B133" s="224" t="s">
        <v>276</v>
      </c>
      <c r="C133" s="224">
        <v>450</v>
      </c>
      <c r="D133" s="224" t="s">
        <v>1039</v>
      </c>
      <c r="E133" s="224">
        <f>'Project Details and Calculation'!$AB$197</f>
        <v>450</v>
      </c>
      <c r="F133" s="224">
        <v>38.983590921784625</v>
      </c>
      <c r="G133" s="224">
        <v>454.5</v>
      </c>
      <c r="H133" s="224">
        <v>38.983590921784625</v>
      </c>
      <c r="I133" s="224">
        <v>112.40333517327335</v>
      </c>
      <c r="J133" s="224" t="s">
        <v>277</v>
      </c>
      <c r="K133" s="225">
        <v>0</v>
      </c>
    </row>
    <row r="134" spans="2:11" x14ac:dyDescent="0.15">
      <c r="B134" s="224" t="s">
        <v>276</v>
      </c>
      <c r="C134" s="224">
        <v>500</v>
      </c>
      <c r="D134" s="224" t="s">
        <v>1046</v>
      </c>
      <c r="E134" s="224">
        <f>'Project Details and Calculation'!$AB$198</f>
        <v>500</v>
      </c>
      <c r="F134" s="224">
        <v>38.983590921784625</v>
      </c>
      <c r="G134" s="224">
        <v>505</v>
      </c>
      <c r="H134" s="224">
        <v>38.983590921784625</v>
      </c>
      <c r="I134" s="224">
        <v>122.82000183994001</v>
      </c>
      <c r="J134" s="224" t="s">
        <v>277</v>
      </c>
      <c r="K134" s="225">
        <v>0</v>
      </c>
    </row>
    <row r="135" spans="2:11" x14ac:dyDescent="0.15">
      <c r="B135" s="224" t="s">
        <v>276</v>
      </c>
      <c r="C135" s="224">
        <v>550</v>
      </c>
      <c r="D135" s="224" t="s">
        <v>1053</v>
      </c>
      <c r="E135" s="224">
        <f>'Project Details and Calculation'!$AB$199</f>
        <v>550</v>
      </c>
      <c r="F135" s="224">
        <v>38.983590921784625</v>
      </c>
      <c r="G135" s="224">
        <v>555.5</v>
      </c>
      <c r="H135" s="224">
        <v>38.983590921784625</v>
      </c>
      <c r="I135" s="224">
        <v>133.23666850660669</v>
      </c>
      <c r="J135" s="224" t="s">
        <v>277</v>
      </c>
      <c r="K135" s="225">
        <v>0</v>
      </c>
    </row>
    <row r="136" spans="2:11" x14ac:dyDescent="0.15">
      <c r="B136" s="224" t="s">
        <v>276</v>
      </c>
      <c r="C136" s="224">
        <v>600</v>
      </c>
      <c r="D136" s="224" t="s">
        <v>1060</v>
      </c>
      <c r="E136" s="224">
        <f>'Project Details and Calculation'!$AB$200</f>
        <v>600</v>
      </c>
      <c r="F136" s="224">
        <v>38.983590921784625</v>
      </c>
      <c r="G136" s="224">
        <v>606</v>
      </c>
      <c r="H136" s="224">
        <v>38.983590921784625</v>
      </c>
      <c r="I136" s="224">
        <v>143.65333517327335</v>
      </c>
      <c r="J136" s="224" t="s">
        <v>277</v>
      </c>
      <c r="K136" s="225">
        <v>0</v>
      </c>
    </row>
    <row r="137" spans="2:11" x14ac:dyDescent="0.15">
      <c r="B137" s="224" t="s">
        <v>276</v>
      </c>
      <c r="C137" s="224">
        <v>650</v>
      </c>
      <c r="D137" s="224" t="s">
        <v>1067</v>
      </c>
      <c r="E137" s="224">
        <f>'Project Details and Calculation'!$AB$201</f>
        <v>650</v>
      </c>
      <c r="F137" s="224">
        <v>38.983590921784625</v>
      </c>
      <c r="G137" s="224">
        <v>656.5</v>
      </c>
      <c r="H137" s="224">
        <v>38.983590921784625</v>
      </c>
      <c r="I137" s="224">
        <v>154.07000183994001</v>
      </c>
      <c r="J137" s="224" t="s">
        <v>277</v>
      </c>
      <c r="K137" s="225">
        <v>0</v>
      </c>
    </row>
    <row r="138" spans="2:11" x14ac:dyDescent="0.15">
      <c r="B138" s="224" t="s">
        <v>276</v>
      </c>
      <c r="C138" s="224">
        <v>700</v>
      </c>
      <c r="D138" s="224" t="s">
        <v>1074</v>
      </c>
      <c r="E138" s="224">
        <f>'Project Details and Calculation'!$AB$202</f>
        <v>700</v>
      </c>
      <c r="F138" s="224">
        <v>38.983590921784625</v>
      </c>
      <c r="G138" s="224">
        <v>707</v>
      </c>
      <c r="H138" s="224">
        <v>38.983590921784625</v>
      </c>
      <c r="I138" s="224">
        <v>164.48666850660669</v>
      </c>
      <c r="J138" s="224" t="s">
        <v>277</v>
      </c>
      <c r="K138" s="225">
        <v>0</v>
      </c>
    </row>
    <row r="139" spans="2:11" x14ac:dyDescent="0.15">
      <c r="B139" s="224" t="s">
        <v>276</v>
      </c>
      <c r="C139" s="224">
        <v>750</v>
      </c>
      <c r="D139" s="224" t="s">
        <v>1081</v>
      </c>
      <c r="E139" s="224">
        <f>'Project Details and Calculation'!$AB$203</f>
        <v>750</v>
      </c>
      <c r="F139" s="224">
        <v>38.983590921784625</v>
      </c>
      <c r="G139" s="224">
        <v>757.5</v>
      </c>
      <c r="H139" s="224">
        <v>38.983590921784625</v>
      </c>
      <c r="I139" s="224">
        <v>174.90333517327335</v>
      </c>
      <c r="J139" s="224" t="s">
        <v>277</v>
      </c>
      <c r="K139" s="225">
        <v>0</v>
      </c>
    </row>
    <row r="140" spans="2:11" x14ac:dyDescent="0.15">
      <c r="B140" s="224" t="s">
        <v>276</v>
      </c>
      <c r="C140" s="224">
        <v>800</v>
      </c>
      <c r="D140" s="224" t="s">
        <v>1088</v>
      </c>
      <c r="E140" s="224">
        <f>'Project Details and Calculation'!$AB$204</f>
        <v>800</v>
      </c>
      <c r="F140" s="224">
        <v>38.983590921784625</v>
      </c>
      <c r="G140" s="224">
        <v>808</v>
      </c>
      <c r="H140" s="224">
        <v>38.983590921784625</v>
      </c>
      <c r="I140" s="224">
        <v>185.32000183994001</v>
      </c>
      <c r="J140" s="224" t="s">
        <v>277</v>
      </c>
      <c r="K140" s="225">
        <v>0</v>
      </c>
    </row>
    <row r="141" spans="2:11" x14ac:dyDescent="0.15">
      <c r="B141" s="224" t="s">
        <v>276</v>
      </c>
      <c r="C141" s="224">
        <v>850</v>
      </c>
      <c r="D141" s="224" t="s">
        <v>1095</v>
      </c>
      <c r="E141" s="224">
        <f>'Project Details and Calculation'!$AB$205</f>
        <v>850</v>
      </c>
      <c r="F141" s="224">
        <v>38.983590921784625</v>
      </c>
      <c r="G141" s="224">
        <v>858.5</v>
      </c>
      <c r="H141" s="224">
        <v>38.983590921784625</v>
      </c>
      <c r="I141" s="224">
        <v>195.73666850660669</v>
      </c>
      <c r="J141" s="224" t="s">
        <v>277</v>
      </c>
      <c r="K141" s="225">
        <v>0</v>
      </c>
    </row>
    <row r="142" spans="2:11" x14ac:dyDescent="0.15">
      <c r="B142" s="224" t="s">
        <v>276</v>
      </c>
      <c r="C142" s="224">
        <v>900</v>
      </c>
      <c r="D142" s="224" t="s">
        <v>1102</v>
      </c>
      <c r="E142" s="224">
        <f>'Project Details and Calculation'!$AB$206</f>
        <v>900</v>
      </c>
      <c r="F142" s="224">
        <v>38.983590921784625</v>
      </c>
      <c r="G142" s="224">
        <v>909</v>
      </c>
      <c r="H142" s="224">
        <v>38.983590921784625</v>
      </c>
      <c r="I142" s="224">
        <v>206.15333517327338</v>
      </c>
      <c r="J142" s="224" t="s">
        <v>277</v>
      </c>
      <c r="K142" s="225">
        <v>0</v>
      </c>
    </row>
    <row r="143" spans="2:11" x14ac:dyDescent="0.15">
      <c r="B143" s="224" t="s">
        <v>276</v>
      </c>
      <c r="C143" s="224">
        <v>950</v>
      </c>
      <c r="D143" s="224" t="s">
        <v>1109</v>
      </c>
      <c r="E143" s="224">
        <f>'Project Details and Calculation'!$AB$207</f>
        <v>950</v>
      </c>
      <c r="F143" s="224">
        <v>38.983590921784625</v>
      </c>
      <c r="G143" s="224">
        <v>959.5</v>
      </c>
      <c r="H143" s="224">
        <v>38.983590921784625</v>
      </c>
      <c r="I143" s="224">
        <v>216.57000183994003</v>
      </c>
      <c r="J143" s="224" t="s">
        <v>277</v>
      </c>
      <c r="K143" s="225">
        <v>0</v>
      </c>
    </row>
    <row r="144" spans="2:11" x14ac:dyDescent="0.15">
      <c r="B144" s="224" t="s">
        <v>276</v>
      </c>
      <c r="C144" s="224">
        <v>1000</v>
      </c>
      <c r="D144" s="224" t="s">
        <v>1116</v>
      </c>
      <c r="E144" s="224">
        <f>'Project Details and Calculation'!$AB$208</f>
        <v>1000</v>
      </c>
      <c r="F144" s="224">
        <v>38.983590921784625</v>
      </c>
      <c r="G144" s="224">
        <v>1010</v>
      </c>
      <c r="H144" s="224">
        <v>38.983590921784625</v>
      </c>
      <c r="I144" s="224">
        <v>226.98666850660669</v>
      </c>
      <c r="J144" s="224" t="s">
        <v>277</v>
      </c>
      <c r="K144" s="225">
        <v>0</v>
      </c>
    </row>
    <row r="145" spans="2:11" x14ac:dyDescent="0.15">
      <c r="B145" s="224" t="s">
        <v>276</v>
      </c>
      <c r="C145" s="224">
        <v>1050</v>
      </c>
      <c r="D145" s="224" t="s">
        <v>1123</v>
      </c>
      <c r="E145" s="224">
        <f>'Project Details and Calculation'!$AB$209</f>
        <v>1050</v>
      </c>
      <c r="F145" s="224">
        <v>38.983590921784625</v>
      </c>
      <c r="G145" s="224">
        <v>1060.5</v>
      </c>
      <c r="H145" s="224">
        <v>38.983590921784625</v>
      </c>
      <c r="I145" s="224">
        <v>237.40333517327338</v>
      </c>
      <c r="J145" s="224" t="s">
        <v>277</v>
      </c>
      <c r="K145" s="225">
        <v>0</v>
      </c>
    </row>
    <row r="146" spans="2:11" x14ac:dyDescent="0.15">
      <c r="B146" s="224" t="s">
        <v>276</v>
      </c>
      <c r="C146" s="224">
        <v>1100</v>
      </c>
      <c r="D146" s="224" t="s">
        <v>1130</v>
      </c>
      <c r="E146" s="224">
        <f>'Project Details and Calculation'!$AB$210</f>
        <v>1100</v>
      </c>
      <c r="F146" s="224">
        <v>38.983590921784625</v>
      </c>
      <c r="G146" s="224">
        <v>1111</v>
      </c>
      <c r="H146" s="224">
        <v>38.983590921784625</v>
      </c>
      <c r="I146" s="224">
        <v>247.82000183994003</v>
      </c>
      <c r="J146" s="224" t="s">
        <v>277</v>
      </c>
      <c r="K146" s="225">
        <v>0</v>
      </c>
    </row>
    <row r="147" spans="2:11" x14ac:dyDescent="0.15">
      <c r="B147" s="224" t="s">
        <v>276</v>
      </c>
      <c r="C147" s="224">
        <v>1150</v>
      </c>
      <c r="D147" s="224" t="s">
        <v>1137</v>
      </c>
      <c r="E147" s="224">
        <f>'Project Details and Calculation'!$AB$211</f>
        <v>1150</v>
      </c>
      <c r="F147" s="224">
        <v>38.983590921784625</v>
      </c>
      <c r="G147" s="224">
        <v>1161.5</v>
      </c>
      <c r="H147" s="224">
        <v>38.983590921784625</v>
      </c>
      <c r="I147" s="224">
        <v>258.23666850660669</v>
      </c>
      <c r="J147" s="224" t="s">
        <v>277</v>
      </c>
      <c r="K147" s="225">
        <v>0</v>
      </c>
    </row>
    <row r="148" spans="2:11" x14ac:dyDescent="0.15">
      <c r="B148" s="224" t="s">
        <v>276</v>
      </c>
      <c r="C148" s="224">
        <v>1200</v>
      </c>
      <c r="D148" s="224" t="s">
        <v>1144</v>
      </c>
      <c r="E148" s="224">
        <f>'Project Details and Calculation'!$AB$212</f>
        <v>1200</v>
      </c>
      <c r="F148" s="224">
        <v>38.983590921784625</v>
      </c>
      <c r="G148" s="224">
        <v>1212</v>
      </c>
      <c r="H148" s="224">
        <v>38.983590921784625</v>
      </c>
      <c r="I148" s="224">
        <v>268.65333517327338</v>
      </c>
      <c r="J148" s="224" t="s">
        <v>277</v>
      </c>
      <c r="K148" s="225">
        <v>0</v>
      </c>
    </row>
    <row r="149" spans="2:11" x14ac:dyDescent="0.15">
      <c r="B149" s="224" t="s">
        <v>276</v>
      </c>
      <c r="C149" s="224">
        <v>25</v>
      </c>
      <c r="D149" s="224" t="s">
        <v>709</v>
      </c>
      <c r="E149" s="224">
        <f>'Project Details and Calculation'!$AC$177</f>
        <v>25</v>
      </c>
      <c r="F149" s="224">
        <v>38.983590921784625</v>
      </c>
      <c r="G149" s="224">
        <v>25.25</v>
      </c>
      <c r="H149" s="224">
        <v>38.983590921784625</v>
      </c>
      <c r="I149" s="224">
        <v>55</v>
      </c>
      <c r="J149" s="224" t="s">
        <v>277</v>
      </c>
      <c r="K149" s="225">
        <v>0</v>
      </c>
    </row>
    <row r="150" spans="2:11" x14ac:dyDescent="0.15">
      <c r="B150" s="224" t="s">
        <v>276</v>
      </c>
      <c r="C150" s="224">
        <v>6</v>
      </c>
      <c r="D150" s="224" t="s">
        <v>739</v>
      </c>
      <c r="E150" s="224">
        <f>'Project Details and Calculation'!$AC$183</f>
        <v>6</v>
      </c>
      <c r="F150" s="224">
        <v>38.983590921784625</v>
      </c>
      <c r="G150" s="224">
        <v>6.06</v>
      </c>
      <c r="H150" s="224">
        <v>38.983590921784625</v>
      </c>
      <c r="I150" s="224">
        <v>6</v>
      </c>
      <c r="J150" s="224" t="s">
        <v>277</v>
      </c>
      <c r="K150" s="225">
        <v>0</v>
      </c>
    </row>
    <row r="151" spans="2:11" x14ac:dyDescent="0.15">
      <c r="B151" s="224" t="s">
        <v>276</v>
      </c>
      <c r="C151" s="224">
        <v>12.1843636871385</v>
      </c>
      <c r="D151" s="224" t="s">
        <v>949</v>
      </c>
      <c r="E151" s="224">
        <f>'Project Details and Calculation'!$AC$184</f>
        <v>12.1843636871385</v>
      </c>
      <c r="F151" s="224">
        <v>38.983590921784625</v>
      </c>
      <c r="G151" s="224">
        <v>12.306207324009884</v>
      </c>
      <c r="H151" s="224">
        <v>38.983590921784625</v>
      </c>
      <c r="I151" s="224">
        <v>20.524970209817546</v>
      </c>
      <c r="J151" s="224" t="s">
        <v>277</v>
      </c>
      <c r="K151" s="225">
        <v>0</v>
      </c>
    </row>
    <row r="152" spans="2:11" x14ac:dyDescent="0.15">
      <c r="B152" s="224" t="s">
        <v>276</v>
      </c>
      <c r="C152" s="224">
        <v>15.309363687138495</v>
      </c>
      <c r="D152" s="224" t="s">
        <v>956</v>
      </c>
      <c r="E152" s="224">
        <f>'Project Details and Calculation'!$AC$185</f>
        <v>15.309363687138495</v>
      </c>
      <c r="F152" s="224">
        <v>38.983590921784625</v>
      </c>
      <c r="G152" s="224">
        <v>15.462457324009879</v>
      </c>
      <c r="H152" s="224">
        <v>38.983590921784625</v>
      </c>
      <c r="I152" s="224">
        <v>23.649970209817546</v>
      </c>
      <c r="J152" s="224" t="s">
        <v>277</v>
      </c>
      <c r="K152" s="225">
        <v>0</v>
      </c>
    </row>
    <row r="153" spans="2:11" x14ac:dyDescent="0.15">
      <c r="B153" s="224" t="s">
        <v>276</v>
      </c>
      <c r="C153" s="224">
        <v>20.517697020471836</v>
      </c>
      <c r="D153" s="224" t="s">
        <v>963</v>
      </c>
      <c r="E153" s="224">
        <f>'Project Details and Calculation'!$AC$186</f>
        <v>20.517697020471836</v>
      </c>
      <c r="F153" s="224">
        <v>38.983590921784625</v>
      </c>
      <c r="G153" s="224">
        <v>20.722873990676554</v>
      </c>
      <c r="H153" s="224">
        <v>38.983590921784625</v>
      </c>
      <c r="I153" s="224">
        <v>28.858303543150878</v>
      </c>
      <c r="J153" s="224" t="s">
        <v>277</v>
      </c>
      <c r="K153" s="225">
        <v>0</v>
      </c>
    </row>
    <row r="154" spans="2:11" x14ac:dyDescent="0.15">
      <c r="B154" s="224" t="s">
        <v>276</v>
      </c>
      <c r="C154" s="224">
        <v>25.726030353805172</v>
      </c>
      <c r="D154" s="224" t="s">
        <v>970</v>
      </c>
      <c r="E154" s="224">
        <f>'Project Details and Calculation'!$AC$187</f>
        <v>25.726030353805172</v>
      </c>
      <c r="F154" s="224">
        <v>38.983590921784625</v>
      </c>
      <c r="G154" s="224">
        <v>25.983290657343222</v>
      </c>
      <c r="H154" s="224">
        <v>38.983590921784625</v>
      </c>
      <c r="I154" s="224">
        <v>34.06663687648421</v>
      </c>
      <c r="J154" s="224" t="s">
        <v>277</v>
      </c>
      <c r="K154" s="225">
        <v>0</v>
      </c>
    </row>
    <row r="155" spans="2:11" x14ac:dyDescent="0.15">
      <c r="B155" s="224" t="s">
        <v>276</v>
      </c>
      <c r="C155" s="224">
        <v>30.934363687138504</v>
      </c>
      <c r="D155" s="224" t="s">
        <v>977</v>
      </c>
      <c r="E155" s="224">
        <f>'Project Details and Calculation'!$AC$188</f>
        <v>30.934363687138504</v>
      </c>
      <c r="F155" s="224">
        <v>38.983590921784625</v>
      </c>
      <c r="G155" s="224">
        <v>31.24370732400989</v>
      </c>
      <c r="H155" s="224">
        <v>38.983590921784625</v>
      </c>
      <c r="I155" s="224">
        <v>39.274970209817546</v>
      </c>
      <c r="J155" s="224" t="s">
        <v>277</v>
      </c>
      <c r="K155" s="225">
        <v>0</v>
      </c>
    </row>
    <row r="156" spans="2:11" x14ac:dyDescent="0.15">
      <c r="B156" s="224" t="s">
        <v>276</v>
      </c>
      <c r="C156" s="224">
        <v>36.142697020471836</v>
      </c>
      <c r="D156" s="224" t="s">
        <v>984</v>
      </c>
      <c r="E156" s="224">
        <f>'Project Details and Calculation'!$AC$189</f>
        <v>36.142697020471836</v>
      </c>
      <c r="F156" s="224">
        <v>38.983590921784625</v>
      </c>
      <c r="G156" s="224">
        <v>36.504123990676554</v>
      </c>
      <c r="H156" s="224">
        <v>38.983590921784625</v>
      </c>
      <c r="I156" s="224">
        <v>44.483303543150882</v>
      </c>
      <c r="J156" s="224" t="s">
        <v>277</v>
      </c>
      <c r="K156" s="225">
        <v>0</v>
      </c>
    </row>
    <row r="157" spans="2:11" x14ac:dyDescent="0.15">
      <c r="B157" s="224" t="s">
        <v>276</v>
      </c>
      <c r="C157" s="224">
        <v>41.351030353805172</v>
      </c>
      <c r="D157" s="224" t="s">
        <v>991</v>
      </c>
      <c r="E157" s="224">
        <f>'Project Details and Calculation'!$AC$190</f>
        <v>41.351030353805172</v>
      </c>
      <c r="F157" s="224">
        <v>38.983590921784625</v>
      </c>
      <c r="G157" s="224">
        <v>41.764540657343225</v>
      </c>
      <c r="H157" s="224">
        <v>38.983590921784625</v>
      </c>
      <c r="I157" s="224">
        <v>49.691636876484218</v>
      </c>
      <c r="J157" s="224" t="s">
        <v>277</v>
      </c>
      <c r="K157" s="225">
        <v>0</v>
      </c>
    </row>
    <row r="158" spans="2:11" x14ac:dyDescent="0.15">
      <c r="B158" s="224" t="s">
        <v>276</v>
      </c>
      <c r="C158" s="224">
        <v>46.5593636871385</v>
      </c>
      <c r="D158" s="224" t="s">
        <v>998</v>
      </c>
      <c r="E158" s="224">
        <f>'Project Details and Calculation'!$AC$191</f>
        <v>46.5593636871385</v>
      </c>
      <c r="F158" s="224">
        <v>38.983590921784625</v>
      </c>
      <c r="G158" s="224">
        <v>47.024957324009883</v>
      </c>
      <c r="H158" s="224">
        <v>38.983590921784625</v>
      </c>
      <c r="I158" s="224">
        <v>54.899970209817546</v>
      </c>
      <c r="J158" s="224" t="s">
        <v>277</v>
      </c>
      <c r="K158" s="225">
        <v>0</v>
      </c>
    </row>
    <row r="159" spans="2:11" x14ac:dyDescent="0.15">
      <c r="B159" s="224" t="s">
        <v>276</v>
      </c>
      <c r="C159" s="224">
        <v>51.767697020471836</v>
      </c>
      <c r="D159" s="224" t="s">
        <v>1005</v>
      </c>
      <c r="E159" s="224">
        <f>'Project Details and Calculation'!$AC$192</f>
        <v>51.767697020471836</v>
      </c>
      <c r="F159" s="224">
        <v>38.983590921784625</v>
      </c>
      <c r="G159" s="224">
        <v>52.285373990676554</v>
      </c>
      <c r="H159" s="224">
        <v>38.983590921784625</v>
      </c>
      <c r="I159" s="224">
        <v>60.108303543150882</v>
      </c>
      <c r="J159" s="224" t="s">
        <v>277</v>
      </c>
      <c r="K159" s="225">
        <v>0</v>
      </c>
    </row>
    <row r="160" spans="2:11" x14ac:dyDescent="0.15">
      <c r="B160" s="224" t="s">
        <v>276</v>
      </c>
      <c r="C160" s="224">
        <v>62.1843636871385</v>
      </c>
      <c r="D160" s="224" t="s">
        <v>1012</v>
      </c>
      <c r="E160" s="224">
        <f>'Project Details and Calculation'!$AC$193</f>
        <v>62.1843636871385</v>
      </c>
      <c r="F160" s="224">
        <v>38.983590921784625</v>
      </c>
      <c r="G160" s="224">
        <v>62.806207324009883</v>
      </c>
      <c r="H160" s="224">
        <v>38.983590921784625</v>
      </c>
      <c r="I160" s="224">
        <v>70.524970209817553</v>
      </c>
      <c r="J160" s="224" t="s">
        <v>277</v>
      </c>
      <c r="K160" s="225">
        <v>0</v>
      </c>
    </row>
    <row r="161" spans="2:11" x14ac:dyDescent="0.15">
      <c r="B161" s="224" t="s">
        <v>276</v>
      </c>
      <c r="C161" s="224">
        <v>72.601030353805172</v>
      </c>
      <c r="D161" s="224" t="s">
        <v>1019</v>
      </c>
      <c r="E161" s="224">
        <f>'Project Details and Calculation'!$AC$194</f>
        <v>72.601030353805172</v>
      </c>
      <c r="F161" s="224">
        <v>38.983590921784625</v>
      </c>
      <c r="G161" s="224">
        <v>73.327040657343218</v>
      </c>
      <c r="H161" s="224">
        <v>38.983590921784625</v>
      </c>
      <c r="I161" s="224">
        <v>80.94163687648421</v>
      </c>
      <c r="J161" s="224" t="s">
        <v>277</v>
      </c>
      <c r="K161" s="225">
        <v>0</v>
      </c>
    </row>
    <row r="162" spans="2:11" x14ac:dyDescent="0.15">
      <c r="B162" s="224" t="s">
        <v>276</v>
      </c>
      <c r="C162" s="224">
        <v>83.017697020471843</v>
      </c>
      <c r="D162" s="224" t="s">
        <v>1026</v>
      </c>
      <c r="E162" s="224">
        <f>'Project Details and Calculation'!$AC$195</f>
        <v>83.017697020471843</v>
      </c>
      <c r="F162" s="224">
        <v>38.983590921784625</v>
      </c>
      <c r="G162" s="224">
        <v>83.847873990676561</v>
      </c>
      <c r="H162" s="224">
        <v>38.983590921784625</v>
      </c>
      <c r="I162" s="224">
        <v>91.358303543150882</v>
      </c>
      <c r="J162" s="224" t="s">
        <v>277</v>
      </c>
      <c r="K162" s="225">
        <v>0</v>
      </c>
    </row>
    <row r="163" spans="2:11" x14ac:dyDescent="0.15">
      <c r="B163" s="224" t="s">
        <v>276</v>
      </c>
      <c r="C163" s="224">
        <v>93.4343636871385</v>
      </c>
      <c r="D163" s="224" t="s">
        <v>1033</v>
      </c>
      <c r="E163" s="224">
        <f>'Project Details and Calculation'!$AC$196</f>
        <v>93.4343636871385</v>
      </c>
      <c r="F163" s="224">
        <v>38.983590921784625</v>
      </c>
      <c r="G163" s="224">
        <v>94.36870732400989</v>
      </c>
      <c r="H163" s="224">
        <v>38.983590921784625</v>
      </c>
      <c r="I163" s="224">
        <v>101.77497020981755</v>
      </c>
      <c r="J163" s="224" t="s">
        <v>277</v>
      </c>
      <c r="K163" s="225">
        <v>0</v>
      </c>
    </row>
    <row r="164" spans="2:11" x14ac:dyDescent="0.15">
      <c r="B164" s="224" t="s">
        <v>276</v>
      </c>
      <c r="C164" s="224">
        <v>103.85103035380517</v>
      </c>
      <c r="D164" s="224" t="s">
        <v>1040</v>
      </c>
      <c r="E164" s="224">
        <f>'Project Details and Calculation'!$AC$197</f>
        <v>103.85103035380517</v>
      </c>
      <c r="F164" s="224">
        <v>38.983590921784625</v>
      </c>
      <c r="G164" s="224">
        <v>104.88954065734322</v>
      </c>
      <c r="H164" s="224">
        <v>38.983590921784625</v>
      </c>
      <c r="I164" s="224">
        <v>112.19163687648421</v>
      </c>
      <c r="J164" s="224" t="s">
        <v>277</v>
      </c>
      <c r="K164" s="225">
        <v>0</v>
      </c>
    </row>
    <row r="165" spans="2:11" x14ac:dyDescent="0.15">
      <c r="B165" s="224" t="s">
        <v>276</v>
      </c>
      <c r="C165" s="224">
        <v>114.26769702047184</v>
      </c>
      <c r="D165" s="224" t="s">
        <v>1047</v>
      </c>
      <c r="E165" s="224">
        <f>'Project Details and Calculation'!$AC$198</f>
        <v>114.26769702047184</v>
      </c>
      <c r="F165" s="224">
        <v>38.983590921784625</v>
      </c>
      <c r="G165" s="224">
        <v>115.41037399067656</v>
      </c>
      <c r="H165" s="224">
        <v>38.983590921784625</v>
      </c>
      <c r="I165" s="224">
        <v>122.60830354315088</v>
      </c>
      <c r="J165" s="224" t="s">
        <v>277</v>
      </c>
      <c r="K165" s="225">
        <v>0</v>
      </c>
    </row>
    <row r="166" spans="2:11" x14ac:dyDescent="0.15">
      <c r="B166" s="224" t="s">
        <v>276</v>
      </c>
      <c r="C166" s="224">
        <v>124.6843636871385</v>
      </c>
      <c r="D166" s="224" t="s">
        <v>1054</v>
      </c>
      <c r="E166" s="224">
        <f>'Project Details and Calculation'!$AC$199</f>
        <v>124.6843636871385</v>
      </c>
      <c r="F166" s="224">
        <v>38.983590921784625</v>
      </c>
      <c r="G166" s="224">
        <v>125.93120732400989</v>
      </c>
      <c r="H166" s="224">
        <v>38.983590921784625</v>
      </c>
      <c r="I166" s="224">
        <v>133.02497020981755</v>
      </c>
      <c r="J166" s="224" t="s">
        <v>277</v>
      </c>
      <c r="K166" s="225">
        <v>0</v>
      </c>
    </row>
    <row r="167" spans="2:11" x14ac:dyDescent="0.15">
      <c r="B167" s="224" t="s">
        <v>276</v>
      </c>
      <c r="C167" s="224">
        <v>135.10103035380516</v>
      </c>
      <c r="D167" s="224" t="s">
        <v>1061</v>
      </c>
      <c r="E167" s="224">
        <f>'Project Details and Calculation'!$AC$200</f>
        <v>135.10103035380516</v>
      </c>
      <c r="F167" s="224">
        <v>38.983590921784625</v>
      </c>
      <c r="G167" s="224">
        <v>136.45204065734322</v>
      </c>
      <c r="H167" s="224">
        <v>38.983590921784625</v>
      </c>
      <c r="I167" s="224">
        <v>143.44163687648421</v>
      </c>
      <c r="J167" s="224" t="s">
        <v>277</v>
      </c>
      <c r="K167" s="225">
        <v>0</v>
      </c>
    </row>
    <row r="168" spans="2:11" x14ac:dyDescent="0.15">
      <c r="B168" s="224" t="s">
        <v>276</v>
      </c>
      <c r="C168" s="224">
        <v>145.51769702047184</v>
      </c>
      <c r="D168" s="224" t="s">
        <v>1068</v>
      </c>
      <c r="E168" s="224">
        <f>'Project Details and Calculation'!$AC$201</f>
        <v>145.51769702047184</v>
      </c>
      <c r="F168" s="224">
        <v>38.983590921784625</v>
      </c>
      <c r="G168" s="224">
        <v>146.97287399067656</v>
      </c>
      <c r="H168" s="224">
        <v>38.983590921784625</v>
      </c>
      <c r="I168" s="224">
        <v>153.8583035431509</v>
      </c>
      <c r="J168" s="224" t="s">
        <v>277</v>
      </c>
      <c r="K168" s="225">
        <v>0</v>
      </c>
    </row>
    <row r="169" spans="2:11" x14ac:dyDescent="0.15">
      <c r="B169" s="224" t="s">
        <v>276</v>
      </c>
      <c r="C169" s="224">
        <v>155.9343636871385</v>
      </c>
      <c r="D169" s="224" t="s">
        <v>1075</v>
      </c>
      <c r="E169" s="224">
        <f>'Project Details and Calculation'!$AC$202</f>
        <v>155.9343636871385</v>
      </c>
      <c r="F169" s="224">
        <v>38.983590921784625</v>
      </c>
      <c r="G169" s="224">
        <v>157.49370732400988</v>
      </c>
      <c r="H169" s="224">
        <v>38.983590921784625</v>
      </c>
      <c r="I169" s="224">
        <v>164.27497020981755</v>
      </c>
      <c r="J169" s="224" t="s">
        <v>277</v>
      </c>
      <c r="K169" s="225">
        <v>0</v>
      </c>
    </row>
    <row r="170" spans="2:11" x14ac:dyDescent="0.15">
      <c r="B170" s="224" t="s">
        <v>276</v>
      </c>
      <c r="C170" s="224">
        <v>166.35103035380516</v>
      </c>
      <c r="D170" s="224" t="s">
        <v>1082</v>
      </c>
      <c r="E170" s="224">
        <f>'Project Details and Calculation'!$AC$203</f>
        <v>166.35103035380516</v>
      </c>
      <c r="F170" s="224">
        <v>38.983590921784625</v>
      </c>
      <c r="G170" s="224">
        <v>168.01454065734322</v>
      </c>
      <c r="H170" s="224">
        <v>38.983590921784625</v>
      </c>
      <c r="I170" s="224">
        <v>174.69163687648421</v>
      </c>
      <c r="J170" s="224" t="s">
        <v>277</v>
      </c>
      <c r="K170" s="225">
        <v>0</v>
      </c>
    </row>
    <row r="171" spans="2:11" x14ac:dyDescent="0.15">
      <c r="B171" s="224" t="s">
        <v>276</v>
      </c>
      <c r="C171" s="224">
        <v>176.76769702047184</v>
      </c>
      <c r="D171" s="224" t="s">
        <v>1089</v>
      </c>
      <c r="E171" s="224">
        <f>'Project Details and Calculation'!$AC$204</f>
        <v>176.76769702047184</v>
      </c>
      <c r="F171" s="224">
        <v>38.983590921784625</v>
      </c>
      <c r="G171" s="224">
        <v>178.53537399067656</v>
      </c>
      <c r="H171" s="224">
        <v>38.983590921784625</v>
      </c>
      <c r="I171" s="224">
        <v>185.1083035431509</v>
      </c>
      <c r="J171" s="224" t="s">
        <v>277</v>
      </c>
      <c r="K171" s="225">
        <v>0</v>
      </c>
    </row>
    <row r="172" spans="2:11" x14ac:dyDescent="0.15">
      <c r="B172" s="224" t="s">
        <v>276</v>
      </c>
      <c r="C172" s="224">
        <v>187.1843636871385</v>
      </c>
      <c r="D172" s="224" t="s">
        <v>1096</v>
      </c>
      <c r="E172" s="224">
        <f>'Project Details and Calculation'!$AC$205</f>
        <v>187.1843636871385</v>
      </c>
      <c r="F172" s="224">
        <v>38.983590921784625</v>
      </c>
      <c r="G172" s="224">
        <v>189.05620732400988</v>
      </c>
      <c r="H172" s="224">
        <v>38.983590921784625</v>
      </c>
      <c r="I172" s="224">
        <v>195.52497020981755</v>
      </c>
      <c r="J172" s="224" t="s">
        <v>277</v>
      </c>
      <c r="K172" s="225">
        <v>0</v>
      </c>
    </row>
    <row r="173" spans="2:11" x14ac:dyDescent="0.15">
      <c r="B173" s="224" t="s">
        <v>276</v>
      </c>
      <c r="C173" s="224">
        <v>197.60103035380516</v>
      </c>
      <c r="D173" s="224" t="s">
        <v>1103</v>
      </c>
      <c r="E173" s="224">
        <f>'Project Details and Calculation'!$AC$206</f>
        <v>197.60103035380516</v>
      </c>
      <c r="F173" s="224">
        <v>38.983590921784625</v>
      </c>
      <c r="G173" s="224">
        <v>199.57704065734322</v>
      </c>
      <c r="H173" s="224">
        <v>38.983590921784625</v>
      </c>
      <c r="I173" s="224">
        <v>205.94163687648421</v>
      </c>
      <c r="J173" s="224" t="s">
        <v>277</v>
      </c>
      <c r="K173" s="225">
        <v>0</v>
      </c>
    </row>
    <row r="174" spans="2:11" x14ac:dyDescent="0.15">
      <c r="B174" s="224" t="s">
        <v>276</v>
      </c>
      <c r="C174" s="224">
        <v>208.01769702047184</v>
      </c>
      <c r="D174" s="224" t="s">
        <v>1110</v>
      </c>
      <c r="E174" s="224">
        <f>'Project Details and Calculation'!$AC$207</f>
        <v>208.01769702047184</v>
      </c>
      <c r="F174" s="224">
        <v>38.983590921784625</v>
      </c>
      <c r="G174" s="224">
        <v>210.09787399067656</v>
      </c>
      <c r="H174" s="224">
        <v>38.983590921784625</v>
      </c>
      <c r="I174" s="224">
        <v>216.3583035431509</v>
      </c>
      <c r="J174" s="224" t="s">
        <v>277</v>
      </c>
      <c r="K174" s="225">
        <v>0</v>
      </c>
    </row>
    <row r="175" spans="2:11" x14ac:dyDescent="0.15">
      <c r="B175" s="224" t="s">
        <v>276</v>
      </c>
      <c r="C175" s="224">
        <v>218.4343636871385</v>
      </c>
      <c r="D175" s="224" t="s">
        <v>1117</v>
      </c>
      <c r="E175" s="224">
        <f>'Project Details and Calculation'!$AC$208</f>
        <v>218.4343636871385</v>
      </c>
      <c r="F175" s="224">
        <v>38.983590921784625</v>
      </c>
      <c r="G175" s="224">
        <v>220.61870732400988</v>
      </c>
      <c r="H175" s="224">
        <v>38.983590921784625</v>
      </c>
      <c r="I175" s="224">
        <v>226.77497020981755</v>
      </c>
      <c r="J175" s="224" t="s">
        <v>277</v>
      </c>
      <c r="K175" s="225">
        <v>0</v>
      </c>
    </row>
    <row r="176" spans="2:11" x14ac:dyDescent="0.15">
      <c r="B176" s="224" t="s">
        <v>276</v>
      </c>
      <c r="C176" s="224">
        <v>228.85103035380516</v>
      </c>
      <c r="D176" s="224" t="s">
        <v>1124</v>
      </c>
      <c r="E176" s="224">
        <f>'Project Details and Calculation'!$AC$209</f>
        <v>228.85103035380516</v>
      </c>
      <c r="F176" s="224">
        <v>38.983590921784625</v>
      </c>
      <c r="G176" s="224">
        <v>231.13954065734322</v>
      </c>
      <c r="H176" s="224">
        <v>38.983590921784625</v>
      </c>
      <c r="I176" s="224">
        <v>237.19163687648421</v>
      </c>
      <c r="J176" s="224" t="s">
        <v>277</v>
      </c>
      <c r="K176" s="225">
        <v>0</v>
      </c>
    </row>
    <row r="177" spans="2:11" x14ac:dyDescent="0.15">
      <c r="B177" s="224" t="s">
        <v>276</v>
      </c>
      <c r="C177" s="224">
        <v>239.26769702047184</v>
      </c>
      <c r="D177" s="224" t="s">
        <v>1131</v>
      </c>
      <c r="E177" s="224">
        <f>'Project Details and Calculation'!$AC$210</f>
        <v>239.26769702047184</v>
      </c>
      <c r="F177" s="224">
        <v>38.983590921784625</v>
      </c>
      <c r="G177" s="224">
        <v>241.66037399067656</v>
      </c>
      <c r="H177" s="224">
        <v>38.983590921784625</v>
      </c>
      <c r="I177" s="224">
        <v>247.6083035431509</v>
      </c>
      <c r="J177" s="224" t="s">
        <v>277</v>
      </c>
      <c r="K177" s="225">
        <v>0</v>
      </c>
    </row>
    <row r="178" spans="2:11" x14ac:dyDescent="0.15">
      <c r="B178" s="224" t="s">
        <v>276</v>
      </c>
      <c r="C178" s="224">
        <v>249.6843636871385</v>
      </c>
      <c r="D178" s="224" t="s">
        <v>1138</v>
      </c>
      <c r="E178" s="224">
        <f>'Project Details and Calculation'!$AC$211</f>
        <v>249.6843636871385</v>
      </c>
      <c r="F178" s="224">
        <v>38.983590921784625</v>
      </c>
      <c r="G178" s="224">
        <v>252.18120732400988</v>
      </c>
      <c r="H178" s="224">
        <v>38.983590921784625</v>
      </c>
      <c r="I178" s="224">
        <v>258.02497020981752</v>
      </c>
      <c r="J178" s="224" t="s">
        <v>277</v>
      </c>
      <c r="K178" s="225">
        <v>0</v>
      </c>
    </row>
    <row r="179" spans="2:11" x14ac:dyDescent="0.15">
      <c r="B179" s="224" t="s">
        <v>276</v>
      </c>
      <c r="C179" s="224">
        <v>260.10103035380513</v>
      </c>
      <c r="D179" s="224" t="s">
        <v>1145</v>
      </c>
      <c r="E179" s="224">
        <f>'Project Details and Calculation'!$AC$212</f>
        <v>260.10103035380513</v>
      </c>
      <c r="F179" s="224">
        <v>38.983590921784625</v>
      </c>
      <c r="G179" s="224">
        <v>262.70204065734316</v>
      </c>
      <c r="H179" s="224">
        <v>38.983590921784625</v>
      </c>
      <c r="I179" s="224">
        <v>268.44163687648421</v>
      </c>
      <c r="J179" s="224" t="s">
        <v>277</v>
      </c>
      <c r="K179" s="225">
        <v>0</v>
      </c>
    </row>
    <row r="180" spans="2:11" x14ac:dyDescent="0.15">
      <c r="B180" s="224" t="s">
        <v>276</v>
      </c>
      <c r="C180" s="224">
        <v>40</v>
      </c>
      <c r="D180" s="224" t="s">
        <v>710</v>
      </c>
      <c r="E180" s="224">
        <f>'Project Details and Calculation'!$AD$177</f>
        <v>40</v>
      </c>
      <c r="F180" s="224">
        <v>38.983590921784625</v>
      </c>
      <c r="G180" s="224">
        <v>40.4</v>
      </c>
      <c r="H180" s="224">
        <v>38.983590921784625</v>
      </c>
      <c r="I180" s="224">
        <v>70</v>
      </c>
      <c r="J180" s="224" t="s">
        <v>277</v>
      </c>
      <c r="K180" s="225">
        <v>0</v>
      </c>
    </row>
    <row r="181" spans="2:11" x14ac:dyDescent="0.15">
      <c r="B181" s="224" t="s">
        <v>276</v>
      </c>
      <c r="C181" s="224">
        <v>6</v>
      </c>
      <c r="D181" s="224" t="s">
        <v>740</v>
      </c>
      <c r="E181" s="224">
        <f>'Project Details and Calculation'!$AD$183</f>
        <v>6</v>
      </c>
      <c r="F181" s="224">
        <v>38.983590921784625</v>
      </c>
      <c r="G181" s="224">
        <v>6.06</v>
      </c>
      <c r="H181" s="224">
        <v>38.983590921784625</v>
      </c>
      <c r="I181" s="224">
        <v>6</v>
      </c>
      <c r="J181" s="224" t="s">
        <v>277</v>
      </c>
      <c r="K181" s="225">
        <v>0</v>
      </c>
    </row>
    <row r="182" spans="2:11" x14ac:dyDescent="0.15">
      <c r="B182" s="224" t="s">
        <v>276</v>
      </c>
      <c r="C182" s="224">
        <v>16.208977304461566</v>
      </c>
      <c r="D182" s="224" t="s">
        <v>950</v>
      </c>
      <c r="E182" s="224">
        <f>'Project Details and Calculation'!$AD$184</f>
        <v>16.208977304461566</v>
      </c>
      <c r="F182" s="224">
        <v>38.983590921784625</v>
      </c>
      <c r="G182" s="224">
        <v>16.371067077506183</v>
      </c>
      <c r="H182" s="224">
        <v>38.983590921784625</v>
      </c>
      <c r="I182" s="224">
        <v>20.393098028509375</v>
      </c>
      <c r="J182" s="224" t="s">
        <v>277</v>
      </c>
      <c r="K182" s="225">
        <v>0</v>
      </c>
    </row>
    <row r="183" spans="2:11" x14ac:dyDescent="0.15">
      <c r="B183" s="224" t="s">
        <v>276</v>
      </c>
      <c r="C183" s="224">
        <v>19.333977304461566</v>
      </c>
      <c r="D183" s="224" t="s">
        <v>957</v>
      </c>
      <c r="E183" s="224">
        <f>'Project Details and Calculation'!$AD$185</f>
        <v>19.333977304461566</v>
      </c>
      <c r="F183" s="224">
        <v>38.983590921784625</v>
      </c>
      <c r="G183" s="224">
        <v>19.527317077506183</v>
      </c>
      <c r="H183" s="224">
        <v>38.983590921784625</v>
      </c>
      <c r="I183" s="224">
        <v>23.518098028509375</v>
      </c>
      <c r="J183" s="224" t="s">
        <v>277</v>
      </c>
      <c r="K183" s="225">
        <v>0</v>
      </c>
    </row>
    <row r="184" spans="2:11" x14ac:dyDescent="0.15">
      <c r="B184" s="224" t="s">
        <v>276</v>
      </c>
      <c r="C184" s="224">
        <v>24.542310637794898</v>
      </c>
      <c r="D184" s="224" t="s">
        <v>964</v>
      </c>
      <c r="E184" s="224">
        <f>'Project Details and Calculation'!$AD$186</f>
        <v>24.542310637794898</v>
      </c>
      <c r="F184" s="224">
        <v>38.983590921784625</v>
      </c>
      <c r="G184" s="224">
        <v>24.787733744172847</v>
      </c>
      <c r="H184" s="224">
        <v>38.983590921784625</v>
      </c>
      <c r="I184" s="224">
        <v>28.726431361842707</v>
      </c>
      <c r="J184" s="224" t="s">
        <v>277</v>
      </c>
      <c r="K184" s="225">
        <v>0</v>
      </c>
    </row>
    <row r="185" spans="2:11" x14ac:dyDescent="0.15">
      <c r="B185" s="224" t="s">
        <v>276</v>
      </c>
      <c r="C185" s="224">
        <v>29.75064397112823</v>
      </c>
      <c r="D185" s="224" t="s">
        <v>971</v>
      </c>
      <c r="E185" s="224">
        <f>'Project Details and Calculation'!$AD$187</f>
        <v>29.75064397112823</v>
      </c>
      <c r="F185" s="224">
        <v>38.983590921784625</v>
      </c>
      <c r="G185" s="224">
        <v>30.048150410839511</v>
      </c>
      <c r="H185" s="224">
        <v>38.983590921784625</v>
      </c>
      <c r="I185" s="224">
        <v>33.934764695176042</v>
      </c>
      <c r="J185" s="224" t="s">
        <v>277</v>
      </c>
      <c r="K185" s="225">
        <v>0</v>
      </c>
    </row>
    <row r="186" spans="2:11" x14ac:dyDescent="0.15">
      <c r="B186" s="224" t="s">
        <v>276</v>
      </c>
      <c r="C186" s="224">
        <v>34.958977304461563</v>
      </c>
      <c r="D186" s="224" t="s">
        <v>978</v>
      </c>
      <c r="E186" s="224">
        <f>'Project Details and Calculation'!$AD$188</f>
        <v>34.958977304461563</v>
      </c>
      <c r="F186" s="224">
        <v>38.983590921784625</v>
      </c>
      <c r="G186" s="224">
        <v>35.308567077506176</v>
      </c>
      <c r="H186" s="224">
        <v>38.983590921784625</v>
      </c>
      <c r="I186" s="224">
        <v>39.143098028509371</v>
      </c>
      <c r="J186" s="224" t="s">
        <v>277</v>
      </c>
      <c r="K186" s="225">
        <v>0</v>
      </c>
    </row>
    <row r="187" spans="2:11" x14ac:dyDescent="0.15">
      <c r="B187" s="224" t="s">
        <v>276</v>
      </c>
      <c r="C187" s="224">
        <v>40.167310637794898</v>
      </c>
      <c r="D187" s="224" t="s">
        <v>985</v>
      </c>
      <c r="E187" s="224">
        <f>'Project Details and Calculation'!$AD$189</f>
        <v>40.167310637794898</v>
      </c>
      <c r="F187" s="224">
        <v>38.983590921784625</v>
      </c>
      <c r="G187" s="224">
        <v>40.568983744172847</v>
      </c>
      <c r="H187" s="224">
        <v>38.983590921784625</v>
      </c>
      <c r="I187" s="224">
        <v>44.351431361842707</v>
      </c>
      <c r="J187" s="224" t="s">
        <v>277</v>
      </c>
      <c r="K187" s="225">
        <v>0</v>
      </c>
    </row>
    <row r="188" spans="2:11" x14ac:dyDescent="0.15">
      <c r="B188" s="224" t="s">
        <v>276</v>
      </c>
      <c r="C188" s="224">
        <v>45.375643971128234</v>
      </c>
      <c r="D188" s="224" t="s">
        <v>992</v>
      </c>
      <c r="E188" s="224">
        <f>'Project Details and Calculation'!$AD$190</f>
        <v>45.375643971128234</v>
      </c>
      <c r="F188" s="224">
        <v>38.983590921784625</v>
      </c>
      <c r="G188" s="224">
        <v>45.829400410839519</v>
      </c>
      <c r="H188" s="224">
        <v>38.983590921784625</v>
      </c>
      <c r="I188" s="224">
        <v>49.559764695176042</v>
      </c>
      <c r="J188" s="224" t="s">
        <v>277</v>
      </c>
      <c r="K188" s="225">
        <v>0</v>
      </c>
    </row>
    <row r="189" spans="2:11" x14ac:dyDescent="0.15">
      <c r="B189" s="224" t="s">
        <v>276</v>
      </c>
      <c r="C189" s="224">
        <v>50.583977304461563</v>
      </c>
      <c r="D189" s="224" t="s">
        <v>999</v>
      </c>
      <c r="E189" s="224">
        <f>'Project Details and Calculation'!$AD$191</f>
        <v>50.583977304461563</v>
      </c>
      <c r="F189" s="224">
        <v>38.983590921784625</v>
      </c>
      <c r="G189" s="224">
        <v>51.089817077506176</v>
      </c>
      <c r="H189" s="224">
        <v>38.983590921784625</v>
      </c>
      <c r="I189" s="224">
        <v>54.768098028509371</v>
      </c>
      <c r="J189" s="224" t="s">
        <v>277</v>
      </c>
      <c r="K189" s="225">
        <v>0</v>
      </c>
    </row>
    <row r="190" spans="2:11" x14ac:dyDescent="0.15">
      <c r="B190" s="224" t="s">
        <v>276</v>
      </c>
      <c r="C190" s="224">
        <v>55.792310637794898</v>
      </c>
      <c r="D190" s="224" t="s">
        <v>1006</v>
      </c>
      <c r="E190" s="224">
        <f>'Project Details and Calculation'!$AD$192</f>
        <v>55.792310637794898</v>
      </c>
      <c r="F190" s="224">
        <v>38.983590921784625</v>
      </c>
      <c r="G190" s="224">
        <v>56.350233744172847</v>
      </c>
      <c r="H190" s="224">
        <v>38.983590921784625</v>
      </c>
      <c r="I190" s="224">
        <v>59.9764313618427</v>
      </c>
      <c r="J190" s="224" t="s">
        <v>277</v>
      </c>
      <c r="K190" s="225">
        <v>0</v>
      </c>
    </row>
    <row r="191" spans="2:11" x14ac:dyDescent="0.15">
      <c r="B191" s="224" t="s">
        <v>276</v>
      </c>
      <c r="C191" s="224">
        <v>66.20897730446157</v>
      </c>
      <c r="D191" s="224" t="s">
        <v>1013</v>
      </c>
      <c r="E191" s="224">
        <f>'Project Details and Calculation'!$AD$193</f>
        <v>66.20897730446157</v>
      </c>
      <c r="F191" s="224">
        <v>38.983590921784625</v>
      </c>
      <c r="G191" s="224">
        <v>66.871067077506183</v>
      </c>
      <c r="H191" s="224">
        <v>38.983590921784625</v>
      </c>
      <c r="I191" s="224">
        <v>70.393098028509371</v>
      </c>
      <c r="J191" s="224" t="s">
        <v>277</v>
      </c>
      <c r="K191" s="225">
        <v>0</v>
      </c>
    </row>
    <row r="192" spans="2:11" x14ac:dyDescent="0.15">
      <c r="B192" s="224" t="s">
        <v>276</v>
      </c>
      <c r="C192" s="224">
        <v>76.625643971128227</v>
      </c>
      <c r="D192" s="224" t="s">
        <v>1020</v>
      </c>
      <c r="E192" s="224">
        <f>'Project Details and Calculation'!$AD$194</f>
        <v>76.625643971128227</v>
      </c>
      <c r="F192" s="224">
        <v>38.983590921784625</v>
      </c>
      <c r="G192" s="224">
        <v>77.391900410839511</v>
      </c>
      <c r="H192" s="224">
        <v>38.983590921784625</v>
      </c>
      <c r="I192" s="224">
        <v>80.809764695176028</v>
      </c>
      <c r="J192" s="224" t="s">
        <v>277</v>
      </c>
      <c r="K192" s="225">
        <v>0</v>
      </c>
    </row>
    <row r="193" spans="2:11" x14ac:dyDescent="0.15">
      <c r="B193" s="224" t="s">
        <v>276</v>
      </c>
      <c r="C193" s="224">
        <v>87.042310637794898</v>
      </c>
      <c r="D193" s="224" t="s">
        <v>1027</v>
      </c>
      <c r="E193" s="224">
        <f>'Project Details and Calculation'!$AD$195</f>
        <v>87.042310637794898</v>
      </c>
      <c r="F193" s="224">
        <v>38.983590921784625</v>
      </c>
      <c r="G193" s="224">
        <v>87.912733744172854</v>
      </c>
      <c r="H193" s="224">
        <v>38.983590921784625</v>
      </c>
      <c r="I193" s="224">
        <v>91.2264313618427</v>
      </c>
      <c r="J193" s="224" t="s">
        <v>277</v>
      </c>
      <c r="K193" s="225">
        <v>0</v>
      </c>
    </row>
    <row r="194" spans="2:11" x14ac:dyDescent="0.15">
      <c r="B194" s="224" t="s">
        <v>276</v>
      </c>
      <c r="C194" s="224">
        <v>97.45897730446157</v>
      </c>
      <c r="D194" s="224" t="s">
        <v>1034</v>
      </c>
      <c r="E194" s="224">
        <f>'Project Details and Calculation'!$AD$196</f>
        <v>97.45897730446157</v>
      </c>
      <c r="F194" s="224">
        <v>38.983590921784625</v>
      </c>
      <c r="G194" s="224">
        <v>98.433567077506183</v>
      </c>
      <c r="H194" s="224">
        <v>38.983590921784625</v>
      </c>
      <c r="I194" s="224">
        <v>101.64309802850939</v>
      </c>
      <c r="J194" s="224" t="s">
        <v>277</v>
      </c>
      <c r="K194" s="225">
        <v>0</v>
      </c>
    </row>
    <row r="195" spans="2:11" x14ac:dyDescent="0.15">
      <c r="B195" s="224" t="s">
        <v>276</v>
      </c>
      <c r="C195" s="224">
        <v>107.87564397112823</v>
      </c>
      <c r="D195" s="224" t="s">
        <v>1041</v>
      </c>
      <c r="E195" s="224">
        <f>'Project Details and Calculation'!$AD$197</f>
        <v>107.87564397112823</v>
      </c>
      <c r="F195" s="224">
        <v>38.983590921784625</v>
      </c>
      <c r="G195" s="224">
        <v>108.95440041083951</v>
      </c>
      <c r="H195" s="224">
        <v>38.983590921784625</v>
      </c>
      <c r="I195" s="224">
        <v>112.05976469517606</v>
      </c>
      <c r="J195" s="224" t="s">
        <v>277</v>
      </c>
      <c r="K195" s="225">
        <v>0</v>
      </c>
    </row>
    <row r="196" spans="2:11" x14ac:dyDescent="0.15">
      <c r="B196" s="224" t="s">
        <v>276</v>
      </c>
      <c r="C196" s="224">
        <v>118.2923106377949</v>
      </c>
      <c r="D196" s="224" t="s">
        <v>1048</v>
      </c>
      <c r="E196" s="224">
        <f>'Project Details and Calculation'!$AD$198</f>
        <v>118.2923106377949</v>
      </c>
      <c r="F196" s="224">
        <v>38.983590921784625</v>
      </c>
      <c r="G196" s="224">
        <v>119.47523374417285</v>
      </c>
      <c r="H196" s="224">
        <v>38.983590921784625</v>
      </c>
      <c r="I196" s="224">
        <v>122.47643136184273</v>
      </c>
      <c r="J196" s="224" t="s">
        <v>277</v>
      </c>
      <c r="K196" s="225">
        <v>0</v>
      </c>
    </row>
    <row r="197" spans="2:11" x14ac:dyDescent="0.15">
      <c r="B197" s="224" t="s">
        <v>276</v>
      </c>
      <c r="C197" s="224">
        <v>128.70897730446157</v>
      </c>
      <c r="D197" s="224" t="s">
        <v>1055</v>
      </c>
      <c r="E197" s="224">
        <f>'Project Details and Calculation'!$AD$199</f>
        <v>128.70897730446157</v>
      </c>
      <c r="F197" s="224">
        <v>38.983590921784625</v>
      </c>
      <c r="G197" s="224">
        <v>129.99606707750618</v>
      </c>
      <c r="H197" s="224">
        <v>38.983590921784625</v>
      </c>
      <c r="I197" s="224">
        <v>132.8930980285094</v>
      </c>
      <c r="J197" s="224" t="s">
        <v>277</v>
      </c>
      <c r="K197" s="225">
        <v>0</v>
      </c>
    </row>
    <row r="198" spans="2:11" x14ac:dyDescent="0.15">
      <c r="B198" s="224" t="s">
        <v>276</v>
      </c>
      <c r="C198" s="224">
        <v>139.12564397112823</v>
      </c>
      <c r="D198" s="224" t="s">
        <v>1062</v>
      </c>
      <c r="E198" s="224">
        <f>'Project Details and Calculation'!$AD$200</f>
        <v>139.12564397112823</v>
      </c>
      <c r="F198" s="224">
        <v>38.983590921784625</v>
      </c>
      <c r="G198" s="224">
        <v>140.5169004108395</v>
      </c>
      <c r="H198" s="224">
        <v>38.983590921784625</v>
      </c>
      <c r="I198" s="224">
        <v>143.30976469517606</v>
      </c>
      <c r="J198" s="224" t="s">
        <v>277</v>
      </c>
      <c r="K198" s="225">
        <v>0</v>
      </c>
    </row>
    <row r="199" spans="2:11" x14ac:dyDescent="0.15">
      <c r="B199" s="224" t="s">
        <v>276</v>
      </c>
      <c r="C199" s="224">
        <v>149.54231063779488</v>
      </c>
      <c r="D199" s="224" t="s">
        <v>1069</v>
      </c>
      <c r="E199" s="224">
        <f>'Project Details and Calculation'!$AD$201</f>
        <v>149.54231063779488</v>
      </c>
      <c r="F199" s="224">
        <v>38.983590921784625</v>
      </c>
      <c r="G199" s="224">
        <v>151.03773374417284</v>
      </c>
      <c r="H199" s="224">
        <v>38.983590921784625</v>
      </c>
      <c r="I199" s="224">
        <v>153.72643136184271</v>
      </c>
      <c r="J199" s="224" t="s">
        <v>277</v>
      </c>
      <c r="K199" s="225">
        <v>0</v>
      </c>
    </row>
    <row r="200" spans="2:11" x14ac:dyDescent="0.15">
      <c r="B200" s="224" t="s">
        <v>276</v>
      </c>
      <c r="C200" s="224">
        <v>159.95897730446154</v>
      </c>
      <c r="D200" s="224" t="s">
        <v>1076</v>
      </c>
      <c r="E200" s="224">
        <f>'Project Details and Calculation'!$AD$202</f>
        <v>159.95897730446154</v>
      </c>
      <c r="F200" s="224">
        <v>38.983590921784625</v>
      </c>
      <c r="G200" s="224">
        <v>161.55856707750615</v>
      </c>
      <c r="H200" s="224">
        <v>38.983590921784625</v>
      </c>
      <c r="I200" s="224">
        <v>164.1430980285094</v>
      </c>
      <c r="J200" s="224" t="s">
        <v>277</v>
      </c>
      <c r="K200" s="225">
        <v>0</v>
      </c>
    </row>
    <row r="201" spans="2:11" x14ac:dyDescent="0.15">
      <c r="B201" s="224" t="s">
        <v>276</v>
      </c>
      <c r="C201" s="224">
        <v>170.3756439711282</v>
      </c>
      <c r="D201" s="224" t="s">
        <v>1083</v>
      </c>
      <c r="E201" s="224">
        <f>'Project Details and Calculation'!$AD$203</f>
        <v>170.3756439711282</v>
      </c>
      <c r="F201" s="224">
        <v>38.983590921784625</v>
      </c>
      <c r="G201" s="224">
        <v>172.07940041083947</v>
      </c>
      <c r="H201" s="224">
        <v>38.983590921784625</v>
      </c>
      <c r="I201" s="224">
        <v>174.55976469517606</v>
      </c>
      <c r="J201" s="224" t="s">
        <v>277</v>
      </c>
      <c r="K201" s="225">
        <v>0</v>
      </c>
    </row>
    <row r="202" spans="2:11" x14ac:dyDescent="0.15">
      <c r="B202" s="224" t="s">
        <v>276</v>
      </c>
      <c r="C202" s="224">
        <v>180.79231063779488</v>
      </c>
      <c r="D202" s="224" t="s">
        <v>1090</v>
      </c>
      <c r="E202" s="224">
        <f>'Project Details and Calculation'!$AD$204</f>
        <v>180.79231063779488</v>
      </c>
      <c r="F202" s="224">
        <v>38.983590921784625</v>
      </c>
      <c r="G202" s="224">
        <v>182.60023374417284</v>
      </c>
      <c r="H202" s="224">
        <v>38.983590921784625</v>
      </c>
      <c r="I202" s="224">
        <v>184.97643136184271</v>
      </c>
      <c r="J202" s="224" t="s">
        <v>277</v>
      </c>
      <c r="K202" s="225">
        <v>0</v>
      </c>
    </row>
    <row r="203" spans="2:11" x14ac:dyDescent="0.15">
      <c r="B203" s="224" t="s">
        <v>276</v>
      </c>
      <c r="C203" s="224">
        <v>191.20897730446154</v>
      </c>
      <c r="D203" s="224" t="s">
        <v>1097</v>
      </c>
      <c r="E203" s="224">
        <f>'Project Details and Calculation'!$AD$205</f>
        <v>191.20897730446154</v>
      </c>
      <c r="F203" s="224">
        <v>38.983590921784625</v>
      </c>
      <c r="G203" s="224">
        <v>193.12106707750615</v>
      </c>
      <c r="H203" s="224">
        <v>38.983590921784625</v>
      </c>
      <c r="I203" s="224">
        <v>195.3930980285094</v>
      </c>
      <c r="J203" s="224" t="s">
        <v>277</v>
      </c>
      <c r="K203" s="225">
        <v>0</v>
      </c>
    </row>
    <row r="204" spans="2:11" x14ac:dyDescent="0.15">
      <c r="B204" s="224" t="s">
        <v>276</v>
      </c>
      <c r="C204" s="224">
        <v>201.6256439711282</v>
      </c>
      <c r="D204" s="224" t="s">
        <v>1104</v>
      </c>
      <c r="E204" s="224">
        <f>'Project Details and Calculation'!$AD$206</f>
        <v>201.6256439711282</v>
      </c>
      <c r="F204" s="224">
        <v>38.983590921784625</v>
      </c>
      <c r="G204" s="224">
        <v>203.64190041083947</v>
      </c>
      <c r="H204" s="224">
        <v>38.983590921784625</v>
      </c>
      <c r="I204" s="224">
        <v>205.80976469517606</v>
      </c>
      <c r="J204" s="224" t="s">
        <v>277</v>
      </c>
      <c r="K204" s="225">
        <v>0</v>
      </c>
    </row>
    <row r="205" spans="2:11" x14ac:dyDescent="0.15">
      <c r="B205" s="224" t="s">
        <v>276</v>
      </c>
      <c r="C205" s="224">
        <v>212.04231063779488</v>
      </c>
      <c r="D205" s="224" t="s">
        <v>1111</v>
      </c>
      <c r="E205" s="224">
        <f>'Project Details and Calculation'!$AD$207</f>
        <v>212.04231063779488</v>
      </c>
      <c r="F205" s="224">
        <v>38.983590921784625</v>
      </c>
      <c r="G205" s="224">
        <v>214.16273374417284</v>
      </c>
      <c r="H205" s="224">
        <v>38.983590921784625</v>
      </c>
      <c r="I205" s="224">
        <v>216.22643136184271</v>
      </c>
      <c r="J205" s="224" t="s">
        <v>277</v>
      </c>
      <c r="K205" s="225">
        <v>0</v>
      </c>
    </row>
    <row r="206" spans="2:11" x14ac:dyDescent="0.15">
      <c r="B206" s="224" t="s">
        <v>276</v>
      </c>
      <c r="C206" s="224">
        <v>222.45897730446154</v>
      </c>
      <c r="D206" s="224" t="s">
        <v>1118</v>
      </c>
      <c r="E206" s="224">
        <f>'Project Details and Calculation'!$AD$208</f>
        <v>222.45897730446154</v>
      </c>
      <c r="F206" s="224">
        <v>38.983590921784625</v>
      </c>
      <c r="G206" s="224">
        <v>224.68356707750615</v>
      </c>
      <c r="H206" s="224">
        <v>38.983590921784625</v>
      </c>
      <c r="I206" s="224">
        <v>226.6430980285094</v>
      </c>
      <c r="J206" s="224" t="s">
        <v>277</v>
      </c>
      <c r="K206" s="225">
        <v>0</v>
      </c>
    </row>
    <row r="207" spans="2:11" x14ac:dyDescent="0.15">
      <c r="B207" s="224" t="s">
        <v>276</v>
      </c>
      <c r="C207" s="224">
        <v>232.8756439711282</v>
      </c>
      <c r="D207" s="224" t="s">
        <v>1125</v>
      </c>
      <c r="E207" s="224">
        <f>'Project Details and Calculation'!$AD$209</f>
        <v>232.8756439711282</v>
      </c>
      <c r="F207" s="224">
        <v>38.983590921784625</v>
      </c>
      <c r="G207" s="224">
        <v>235.20440041083947</v>
      </c>
      <c r="H207" s="224">
        <v>38.983590921784625</v>
      </c>
      <c r="I207" s="224">
        <v>237.05976469517606</v>
      </c>
      <c r="J207" s="224" t="s">
        <v>277</v>
      </c>
      <c r="K207" s="225">
        <v>0</v>
      </c>
    </row>
    <row r="208" spans="2:11" x14ac:dyDescent="0.15">
      <c r="B208" s="224" t="s">
        <v>276</v>
      </c>
      <c r="C208" s="224">
        <v>243.29231063779488</v>
      </c>
      <c r="D208" s="224" t="s">
        <v>1132</v>
      </c>
      <c r="E208" s="224">
        <f>'Project Details and Calculation'!$AD$210</f>
        <v>243.29231063779488</v>
      </c>
      <c r="F208" s="224">
        <v>38.983590921784625</v>
      </c>
      <c r="G208" s="224">
        <v>245.72523374417284</v>
      </c>
      <c r="H208" s="224">
        <v>38.983590921784625</v>
      </c>
      <c r="I208" s="224">
        <v>247.47643136184271</v>
      </c>
      <c r="J208" s="224" t="s">
        <v>277</v>
      </c>
      <c r="K208" s="225">
        <v>0</v>
      </c>
    </row>
    <row r="209" spans="2:11" x14ac:dyDescent="0.15">
      <c r="B209" s="224" t="s">
        <v>276</v>
      </c>
      <c r="C209" s="224">
        <v>253.70897730446154</v>
      </c>
      <c r="D209" s="224" t="s">
        <v>1139</v>
      </c>
      <c r="E209" s="224">
        <f>'Project Details and Calculation'!$AD$211</f>
        <v>253.70897730446154</v>
      </c>
      <c r="F209" s="224">
        <v>38.983590921784625</v>
      </c>
      <c r="G209" s="224">
        <v>256.24606707750615</v>
      </c>
      <c r="H209" s="224">
        <v>38.983590921784625</v>
      </c>
      <c r="I209" s="224">
        <v>257.89309802850937</v>
      </c>
      <c r="J209" s="224" t="s">
        <v>277</v>
      </c>
      <c r="K209" s="225">
        <v>0</v>
      </c>
    </row>
    <row r="210" spans="2:11" x14ac:dyDescent="0.15">
      <c r="B210" s="224" t="s">
        <v>276</v>
      </c>
      <c r="C210" s="224">
        <v>264.12564397112823</v>
      </c>
      <c r="D210" s="224" t="s">
        <v>1146</v>
      </c>
      <c r="E210" s="224">
        <f>'Project Details and Calculation'!$AD$212</f>
        <v>264.12564397112823</v>
      </c>
      <c r="F210" s="224">
        <v>38.983590921784625</v>
      </c>
      <c r="G210" s="224">
        <v>266.76690041083953</v>
      </c>
      <c r="H210" s="224">
        <v>38.983590921784625</v>
      </c>
      <c r="I210" s="224">
        <v>268.30976469517606</v>
      </c>
      <c r="J210" s="224" t="s">
        <v>277</v>
      </c>
      <c r="K210" s="225">
        <v>0</v>
      </c>
    </row>
    <row r="211" spans="2:11" x14ac:dyDescent="0.15">
      <c r="B211" s="224" t="s">
        <v>276</v>
      </c>
      <c r="C211" s="224">
        <v>55</v>
      </c>
      <c r="D211" s="224" t="s">
        <v>711</v>
      </c>
      <c r="E211" s="224">
        <f>'Project Details and Calculation'!$AE$177</f>
        <v>55</v>
      </c>
      <c r="F211" s="224">
        <v>38.983590921784625</v>
      </c>
      <c r="G211" s="224">
        <v>55.55</v>
      </c>
      <c r="H211" s="224">
        <v>38.983590921784625</v>
      </c>
      <c r="I211" s="224">
        <v>85</v>
      </c>
      <c r="J211" s="224" t="s">
        <v>277</v>
      </c>
      <c r="K211" s="225">
        <v>0</v>
      </c>
    </row>
    <row r="212" spans="2:11" x14ac:dyDescent="0.15">
      <c r="B212" s="224" t="s">
        <v>276</v>
      </c>
      <c r="C212" s="224">
        <v>6</v>
      </c>
      <c r="D212" s="224" t="s">
        <v>741</v>
      </c>
      <c r="E212" s="224">
        <f>'Project Details and Calculation'!$AE$183</f>
        <v>6</v>
      </c>
      <c r="F212" s="224">
        <v>38.983590921784625</v>
      </c>
      <c r="G212" s="224">
        <v>6.06</v>
      </c>
      <c r="H212" s="224">
        <v>38.983590921784625</v>
      </c>
      <c r="I212" s="224">
        <v>6</v>
      </c>
      <c r="J212" s="224" t="s">
        <v>277</v>
      </c>
      <c r="K212" s="225">
        <v>0</v>
      </c>
    </row>
    <row r="213" spans="2:11" x14ac:dyDescent="0.15">
      <c r="B213" s="224" t="s">
        <v>276</v>
      </c>
      <c r="C213" s="224">
        <v>18.038347130517501</v>
      </c>
      <c r="D213" s="224" t="s">
        <v>951</v>
      </c>
      <c r="E213" s="224">
        <f>'Project Details and Calculation'!$AE$184</f>
        <v>18.038347130517501</v>
      </c>
      <c r="F213" s="224">
        <v>38.983590921784625</v>
      </c>
      <c r="G213" s="224">
        <v>18.218730601822674</v>
      </c>
      <c r="H213" s="224">
        <v>38.983590921784625</v>
      </c>
      <c r="I213" s="224">
        <v>20.30157415917796</v>
      </c>
      <c r="J213" s="224" t="s">
        <v>277</v>
      </c>
      <c r="K213" s="225">
        <v>0</v>
      </c>
    </row>
    <row r="214" spans="2:11" x14ac:dyDescent="0.15">
      <c r="B214" s="224" t="s">
        <v>276</v>
      </c>
      <c r="C214" s="224">
        <v>21.163347130517501</v>
      </c>
      <c r="D214" s="224" t="s">
        <v>958</v>
      </c>
      <c r="E214" s="224">
        <f>'Project Details and Calculation'!$AE$185</f>
        <v>21.163347130517501</v>
      </c>
      <c r="F214" s="224">
        <v>38.983590921784625</v>
      </c>
      <c r="G214" s="224">
        <v>21.374980601822674</v>
      </c>
      <c r="H214" s="224">
        <v>38.983590921784625</v>
      </c>
      <c r="I214" s="224">
        <v>23.42657415917796</v>
      </c>
      <c r="J214" s="224" t="s">
        <v>277</v>
      </c>
      <c r="K214" s="225">
        <v>0</v>
      </c>
    </row>
    <row r="215" spans="2:11" x14ac:dyDescent="0.15">
      <c r="B215" s="224" t="s">
        <v>276</v>
      </c>
      <c r="C215" s="224">
        <v>26.371680463850836</v>
      </c>
      <c r="D215" s="224" t="s">
        <v>965</v>
      </c>
      <c r="E215" s="224">
        <f>'Project Details and Calculation'!$AE$186</f>
        <v>26.371680463850836</v>
      </c>
      <c r="F215" s="224">
        <v>38.983590921784625</v>
      </c>
      <c r="G215" s="224">
        <v>26.635397268489346</v>
      </c>
      <c r="H215" s="224">
        <v>38.983590921784625</v>
      </c>
      <c r="I215" s="224">
        <v>28.634907492511292</v>
      </c>
      <c r="J215" s="224" t="s">
        <v>277</v>
      </c>
      <c r="K215" s="225">
        <v>0</v>
      </c>
    </row>
    <row r="216" spans="2:11" x14ac:dyDescent="0.15">
      <c r="B216" s="224" t="s">
        <v>276</v>
      </c>
      <c r="C216" s="224">
        <v>31.580013797184169</v>
      </c>
      <c r="D216" s="224" t="s">
        <v>972</v>
      </c>
      <c r="E216" s="224">
        <f>'Project Details and Calculation'!$AE$187</f>
        <v>31.580013797184169</v>
      </c>
      <c r="F216" s="224">
        <v>38.983590921784625</v>
      </c>
      <c r="G216" s="224">
        <v>31.89581393515601</v>
      </c>
      <c r="H216" s="224">
        <v>38.983590921784625</v>
      </c>
      <c r="I216" s="224">
        <v>33.843240825844624</v>
      </c>
      <c r="J216" s="224" t="s">
        <v>277</v>
      </c>
      <c r="K216" s="225">
        <v>0</v>
      </c>
    </row>
    <row r="217" spans="2:11" x14ac:dyDescent="0.15">
      <c r="B217" s="224" t="s">
        <v>276</v>
      </c>
      <c r="C217" s="224">
        <v>36.788347130517501</v>
      </c>
      <c r="D217" s="224" t="s">
        <v>979</v>
      </c>
      <c r="E217" s="224">
        <f>'Project Details and Calculation'!$AE$188</f>
        <v>36.788347130517501</v>
      </c>
      <c r="F217" s="224">
        <v>38.983590921784625</v>
      </c>
      <c r="G217" s="224">
        <v>37.156230601822678</v>
      </c>
      <c r="H217" s="224">
        <v>38.983590921784625</v>
      </c>
      <c r="I217" s="224">
        <v>39.05157415917796</v>
      </c>
      <c r="J217" s="224" t="s">
        <v>277</v>
      </c>
      <c r="K217" s="225">
        <v>0</v>
      </c>
    </row>
    <row r="218" spans="2:11" x14ac:dyDescent="0.15">
      <c r="B218" s="224" t="s">
        <v>276</v>
      </c>
      <c r="C218" s="224">
        <v>41.996680463850836</v>
      </c>
      <c r="D218" s="224" t="s">
        <v>986</v>
      </c>
      <c r="E218" s="224">
        <f>'Project Details and Calculation'!$AE$189</f>
        <v>41.996680463850836</v>
      </c>
      <c r="F218" s="224">
        <v>38.983590921784625</v>
      </c>
      <c r="G218" s="224">
        <v>42.416647268489342</v>
      </c>
      <c r="H218" s="224">
        <v>38.983590921784625</v>
      </c>
      <c r="I218" s="224">
        <v>44.259907492511296</v>
      </c>
      <c r="J218" s="224" t="s">
        <v>277</v>
      </c>
      <c r="K218" s="225">
        <v>0</v>
      </c>
    </row>
    <row r="219" spans="2:11" x14ac:dyDescent="0.15">
      <c r="B219" s="224" t="s">
        <v>276</v>
      </c>
      <c r="C219" s="224">
        <v>47.205013797184165</v>
      </c>
      <c r="D219" s="224" t="s">
        <v>993</v>
      </c>
      <c r="E219" s="224">
        <f>'Project Details and Calculation'!$AE$190</f>
        <v>47.205013797184165</v>
      </c>
      <c r="F219" s="224">
        <v>38.983590921784625</v>
      </c>
      <c r="G219" s="224">
        <v>47.677063935156006</v>
      </c>
      <c r="H219" s="224">
        <v>38.983590921784625</v>
      </c>
      <c r="I219" s="224">
        <v>49.468240825844632</v>
      </c>
      <c r="J219" s="224" t="s">
        <v>277</v>
      </c>
      <c r="K219" s="225">
        <v>0</v>
      </c>
    </row>
    <row r="220" spans="2:11" x14ac:dyDescent="0.15">
      <c r="B220" s="224" t="s">
        <v>276</v>
      </c>
      <c r="C220" s="224">
        <v>52.413347130517501</v>
      </c>
      <c r="D220" s="224" t="s">
        <v>1000</v>
      </c>
      <c r="E220" s="224">
        <f>'Project Details and Calculation'!$AE$191</f>
        <v>52.413347130517501</v>
      </c>
      <c r="F220" s="224">
        <v>38.983590921784625</v>
      </c>
      <c r="G220" s="224">
        <v>52.937480601822678</v>
      </c>
      <c r="H220" s="224">
        <v>38.983590921784625</v>
      </c>
      <c r="I220" s="224">
        <v>54.676574159177967</v>
      </c>
      <c r="J220" s="224" t="s">
        <v>277</v>
      </c>
      <c r="K220" s="225">
        <v>0</v>
      </c>
    </row>
    <row r="221" spans="2:11" x14ac:dyDescent="0.15">
      <c r="B221" s="224" t="s">
        <v>276</v>
      </c>
      <c r="C221" s="224">
        <v>57.621680463850836</v>
      </c>
      <c r="D221" s="224" t="s">
        <v>1007</v>
      </c>
      <c r="E221" s="224">
        <f>'Project Details and Calculation'!$AE$192</f>
        <v>57.621680463850836</v>
      </c>
      <c r="F221" s="224">
        <v>38.983590921784625</v>
      </c>
      <c r="G221" s="224">
        <v>58.197897268489342</v>
      </c>
      <c r="H221" s="224">
        <v>38.983590921784625</v>
      </c>
      <c r="I221" s="224">
        <v>59.884907492511296</v>
      </c>
      <c r="J221" s="224" t="s">
        <v>277</v>
      </c>
      <c r="K221" s="225">
        <v>0</v>
      </c>
    </row>
    <row r="222" spans="2:11" x14ac:dyDescent="0.15">
      <c r="B222" s="224" t="s">
        <v>276</v>
      </c>
      <c r="C222" s="224">
        <v>68.038347130517508</v>
      </c>
      <c r="D222" s="224" t="s">
        <v>1014</v>
      </c>
      <c r="E222" s="224">
        <f>'Project Details and Calculation'!$AE$193</f>
        <v>68.038347130517508</v>
      </c>
      <c r="F222" s="224">
        <v>38.983590921784625</v>
      </c>
      <c r="G222" s="224">
        <v>68.718730601822685</v>
      </c>
      <c r="H222" s="224">
        <v>38.983590921784625</v>
      </c>
      <c r="I222" s="224">
        <v>70.30157415917796</v>
      </c>
      <c r="J222" s="224" t="s">
        <v>277</v>
      </c>
      <c r="K222" s="225">
        <v>0</v>
      </c>
    </row>
    <row r="223" spans="2:11" x14ac:dyDescent="0.15">
      <c r="B223" s="224" t="s">
        <v>276</v>
      </c>
      <c r="C223" s="224">
        <v>78.455013797184165</v>
      </c>
      <c r="D223" s="224" t="s">
        <v>1021</v>
      </c>
      <c r="E223" s="224">
        <f>'Project Details and Calculation'!$AE$194</f>
        <v>78.455013797184165</v>
      </c>
      <c r="F223" s="224">
        <v>38.983590921784625</v>
      </c>
      <c r="G223" s="224">
        <v>79.239563935156013</v>
      </c>
      <c r="H223" s="224">
        <v>38.983590921784625</v>
      </c>
      <c r="I223" s="224">
        <v>80.718240825844617</v>
      </c>
      <c r="J223" s="224" t="s">
        <v>277</v>
      </c>
      <c r="K223" s="225">
        <v>0</v>
      </c>
    </row>
    <row r="224" spans="2:11" x14ac:dyDescent="0.15">
      <c r="B224" s="224" t="s">
        <v>276</v>
      </c>
      <c r="C224" s="224">
        <v>88.871680463850836</v>
      </c>
      <c r="D224" s="224" t="s">
        <v>1028</v>
      </c>
      <c r="E224" s="224">
        <f>'Project Details and Calculation'!$AE$195</f>
        <v>88.871680463850836</v>
      </c>
      <c r="F224" s="224">
        <v>38.983590921784625</v>
      </c>
      <c r="G224" s="224">
        <v>89.760397268489342</v>
      </c>
      <c r="H224" s="224">
        <v>38.983590921784625</v>
      </c>
      <c r="I224" s="224">
        <v>91.134907492511275</v>
      </c>
      <c r="J224" s="224" t="s">
        <v>277</v>
      </c>
      <c r="K224" s="225">
        <v>0</v>
      </c>
    </row>
    <row r="225" spans="2:11" x14ac:dyDescent="0.15">
      <c r="B225" s="224" t="s">
        <v>276</v>
      </c>
      <c r="C225" s="224">
        <v>99.288347130517508</v>
      </c>
      <c r="D225" s="224" t="s">
        <v>1035</v>
      </c>
      <c r="E225" s="224">
        <f>'Project Details and Calculation'!$AE$196</f>
        <v>99.288347130517508</v>
      </c>
      <c r="F225" s="224">
        <v>38.983590921784625</v>
      </c>
      <c r="G225" s="224">
        <v>100.28123060182268</v>
      </c>
      <c r="H225" s="224">
        <v>38.983590921784625</v>
      </c>
      <c r="I225" s="224">
        <v>101.55157415917795</v>
      </c>
      <c r="J225" s="224" t="s">
        <v>277</v>
      </c>
      <c r="K225" s="225">
        <v>0</v>
      </c>
    </row>
    <row r="226" spans="2:11" x14ac:dyDescent="0.15">
      <c r="B226" s="224" t="s">
        <v>276</v>
      </c>
      <c r="C226" s="224">
        <v>109.70501379718417</v>
      </c>
      <c r="D226" s="224" t="s">
        <v>1042</v>
      </c>
      <c r="E226" s="224">
        <f>'Project Details and Calculation'!$AE$197</f>
        <v>109.70501379718417</v>
      </c>
      <c r="F226" s="224">
        <v>38.983590921784625</v>
      </c>
      <c r="G226" s="224">
        <v>110.80206393515601</v>
      </c>
      <c r="H226" s="224">
        <v>38.983590921784625</v>
      </c>
      <c r="I226" s="224">
        <v>111.96824082584462</v>
      </c>
      <c r="J226" s="224" t="s">
        <v>277</v>
      </c>
      <c r="K226" s="225">
        <v>0</v>
      </c>
    </row>
    <row r="227" spans="2:11" x14ac:dyDescent="0.15">
      <c r="B227" s="224" t="s">
        <v>276</v>
      </c>
      <c r="C227" s="224">
        <v>120.12168046385082</v>
      </c>
      <c r="D227" s="224" t="s">
        <v>1049</v>
      </c>
      <c r="E227" s="224">
        <f>'Project Details and Calculation'!$AE$198</f>
        <v>120.12168046385082</v>
      </c>
      <c r="F227" s="224">
        <v>38.983590921784625</v>
      </c>
      <c r="G227" s="224">
        <v>121.32289726848933</v>
      </c>
      <c r="H227" s="224">
        <v>38.983590921784625</v>
      </c>
      <c r="I227" s="224">
        <v>122.38490749251127</v>
      </c>
      <c r="J227" s="224" t="s">
        <v>277</v>
      </c>
      <c r="K227" s="225">
        <v>0</v>
      </c>
    </row>
    <row r="228" spans="2:11" x14ac:dyDescent="0.15">
      <c r="B228" s="224" t="s">
        <v>276</v>
      </c>
      <c r="C228" s="224">
        <v>130.53834713051748</v>
      </c>
      <c r="D228" s="224" t="s">
        <v>1056</v>
      </c>
      <c r="E228" s="224">
        <f>'Project Details and Calculation'!$AE$199</f>
        <v>130.53834713051748</v>
      </c>
      <c r="F228" s="224">
        <v>38.983590921784625</v>
      </c>
      <c r="G228" s="224">
        <v>131.84373060182264</v>
      </c>
      <c r="H228" s="224">
        <v>38.983590921784625</v>
      </c>
      <c r="I228" s="224">
        <v>132.80157415917793</v>
      </c>
      <c r="J228" s="224" t="s">
        <v>277</v>
      </c>
      <c r="K228" s="225">
        <v>0</v>
      </c>
    </row>
    <row r="229" spans="2:11" x14ac:dyDescent="0.15">
      <c r="B229" s="224" t="s">
        <v>276</v>
      </c>
      <c r="C229" s="224">
        <v>140.95501379718417</v>
      </c>
      <c r="D229" s="224" t="s">
        <v>1063</v>
      </c>
      <c r="E229" s="224">
        <f>'Project Details and Calculation'!$AE$200</f>
        <v>140.95501379718417</v>
      </c>
      <c r="F229" s="224">
        <v>38.983590921784625</v>
      </c>
      <c r="G229" s="224">
        <v>142.36456393515601</v>
      </c>
      <c r="H229" s="224">
        <v>38.983590921784625</v>
      </c>
      <c r="I229" s="224">
        <v>143.21824082584462</v>
      </c>
      <c r="J229" s="224" t="s">
        <v>277</v>
      </c>
      <c r="K229" s="225">
        <v>0</v>
      </c>
    </row>
    <row r="230" spans="2:11" x14ac:dyDescent="0.15">
      <c r="B230" s="224" t="s">
        <v>276</v>
      </c>
      <c r="C230" s="224">
        <v>151.37168046385082</v>
      </c>
      <c r="D230" s="224" t="s">
        <v>1070</v>
      </c>
      <c r="E230" s="224">
        <f>'Project Details and Calculation'!$AE$201</f>
        <v>151.37168046385082</v>
      </c>
      <c r="F230" s="224">
        <v>38.983590921784625</v>
      </c>
      <c r="G230" s="224">
        <v>152.88539726848933</v>
      </c>
      <c r="H230" s="224">
        <v>38.983590921784625</v>
      </c>
      <c r="I230" s="224">
        <v>153.63490749251127</v>
      </c>
      <c r="J230" s="224" t="s">
        <v>277</v>
      </c>
      <c r="K230" s="225">
        <v>0</v>
      </c>
    </row>
    <row r="231" spans="2:11" x14ac:dyDescent="0.15">
      <c r="B231" s="224" t="s">
        <v>276</v>
      </c>
      <c r="C231" s="224">
        <v>161.78834713051748</v>
      </c>
      <c r="D231" s="224" t="s">
        <v>1077</v>
      </c>
      <c r="E231" s="224">
        <f>'Project Details and Calculation'!$AE$202</f>
        <v>161.78834713051748</v>
      </c>
      <c r="F231" s="224">
        <v>38.983590921784625</v>
      </c>
      <c r="G231" s="224">
        <v>163.40623060182264</v>
      </c>
      <c r="H231" s="224">
        <v>38.983590921784625</v>
      </c>
      <c r="I231" s="224">
        <v>164.05157415917793</v>
      </c>
      <c r="J231" s="224" t="s">
        <v>277</v>
      </c>
      <c r="K231" s="225">
        <v>0</v>
      </c>
    </row>
    <row r="232" spans="2:11" x14ac:dyDescent="0.15">
      <c r="B232" s="224" t="s">
        <v>276</v>
      </c>
      <c r="C232" s="224">
        <v>172.20501379718417</v>
      </c>
      <c r="D232" s="224" t="s">
        <v>1084</v>
      </c>
      <c r="E232" s="224">
        <f>'Project Details and Calculation'!$AE$203</f>
        <v>172.20501379718417</v>
      </c>
      <c r="F232" s="224">
        <v>38.983590921784625</v>
      </c>
      <c r="G232" s="224">
        <v>173.92706393515601</v>
      </c>
      <c r="H232" s="224">
        <v>38.983590921784625</v>
      </c>
      <c r="I232" s="224">
        <v>174.46824082584462</v>
      </c>
      <c r="J232" s="224" t="s">
        <v>277</v>
      </c>
      <c r="K232" s="225">
        <v>0</v>
      </c>
    </row>
    <row r="233" spans="2:11" x14ac:dyDescent="0.15">
      <c r="B233" s="224" t="s">
        <v>276</v>
      </c>
      <c r="C233" s="224">
        <v>182.62168046385082</v>
      </c>
      <c r="D233" s="224" t="s">
        <v>1091</v>
      </c>
      <c r="E233" s="224">
        <f>'Project Details and Calculation'!$AE$204</f>
        <v>182.62168046385082</v>
      </c>
      <c r="F233" s="224">
        <v>38.983590921784625</v>
      </c>
      <c r="G233" s="224">
        <v>184.44789726848933</v>
      </c>
      <c r="H233" s="224">
        <v>38.983590921784625</v>
      </c>
      <c r="I233" s="224">
        <v>184.88490749251127</v>
      </c>
      <c r="J233" s="224" t="s">
        <v>277</v>
      </c>
      <c r="K233" s="225">
        <v>0</v>
      </c>
    </row>
    <row r="234" spans="2:11" x14ac:dyDescent="0.15">
      <c r="B234" s="224" t="s">
        <v>276</v>
      </c>
      <c r="C234" s="224">
        <v>193.03834713051748</v>
      </c>
      <c r="D234" s="224" t="s">
        <v>1098</v>
      </c>
      <c r="E234" s="224">
        <f>'Project Details and Calculation'!$AE$205</f>
        <v>193.03834713051748</v>
      </c>
      <c r="F234" s="224">
        <v>38.983590921784625</v>
      </c>
      <c r="G234" s="224">
        <v>194.96873060182264</v>
      </c>
      <c r="H234" s="224">
        <v>38.983590921784625</v>
      </c>
      <c r="I234" s="224">
        <v>195.30157415917796</v>
      </c>
      <c r="J234" s="224" t="s">
        <v>277</v>
      </c>
      <c r="K234" s="225">
        <v>0</v>
      </c>
    </row>
    <row r="235" spans="2:11" x14ac:dyDescent="0.15">
      <c r="B235" s="224" t="s">
        <v>276</v>
      </c>
      <c r="C235" s="224">
        <v>203.45501379718417</v>
      </c>
      <c r="D235" s="224" t="s">
        <v>1105</v>
      </c>
      <c r="E235" s="224">
        <f>'Project Details and Calculation'!$AE$206</f>
        <v>203.45501379718417</v>
      </c>
      <c r="F235" s="224">
        <v>38.983590921784625</v>
      </c>
      <c r="G235" s="224">
        <v>205.48956393515601</v>
      </c>
      <c r="H235" s="224">
        <v>38.983590921784625</v>
      </c>
      <c r="I235" s="224">
        <v>205.71824082584462</v>
      </c>
      <c r="J235" s="224" t="s">
        <v>277</v>
      </c>
      <c r="K235" s="225">
        <v>0</v>
      </c>
    </row>
    <row r="236" spans="2:11" x14ac:dyDescent="0.15">
      <c r="B236" s="224" t="s">
        <v>276</v>
      </c>
      <c r="C236" s="224">
        <v>213.87168046385082</v>
      </c>
      <c r="D236" s="224" t="s">
        <v>1112</v>
      </c>
      <c r="E236" s="224">
        <f>'Project Details and Calculation'!$AE$207</f>
        <v>213.87168046385082</v>
      </c>
      <c r="F236" s="224">
        <v>38.983590921784625</v>
      </c>
      <c r="G236" s="224">
        <v>216.01039726848933</v>
      </c>
      <c r="H236" s="224">
        <v>38.983590921784625</v>
      </c>
      <c r="I236" s="224">
        <v>216.1349074925113</v>
      </c>
      <c r="J236" s="224" t="s">
        <v>277</v>
      </c>
      <c r="K236" s="225">
        <v>0</v>
      </c>
    </row>
    <row r="237" spans="2:11" x14ac:dyDescent="0.15">
      <c r="B237" s="224" t="s">
        <v>276</v>
      </c>
      <c r="C237" s="224">
        <v>224.28834713051748</v>
      </c>
      <c r="D237" s="224" t="s">
        <v>1119</v>
      </c>
      <c r="E237" s="224">
        <f>'Project Details and Calculation'!$AE$208</f>
        <v>224.28834713051748</v>
      </c>
      <c r="F237" s="224">
        <v>38.983590921784625</v>
      </c>
      <c r="G237" s="224">
        <v>226.53123060182264</v>
      </c>
      <c r="H237" s="224">
        <v>38.983590921784625</v>
      </c>
      <c r="I237" s="224">
        <v>226.55157415917796</v>
      </c>
      <c r="J237" s="224" t="s">
        <v>277</v>
      </c>
      <c r="K237" s="225">
        <v>0</v>
      </c>
    </row>
    <row r="238" spans="2:11" x14ac:dyDescent="0.15">
      <c r="B238" s="224" t="s">
        <v>276</v>
      </c>
      <c r="C238" s="224">
        <v>234.70501379718417</v>
      </c>
      <c r="D238" s="224" t="s">
        <v>1126</v>
      </c>
      <c r="E238" s="224">
        <f>'Project Details and Calculation'!$AE$209</f>
        <v>234.70501379718417</v>
      </c>
      <c r="F238" s="224">
        <v>38.983590921784625</v>
      </c>
      <c r="G238" s="224">
        <v>237.05206393515601</v>
      </c>
      <c r="H238" s="224">
        <v>38.983590921784625</v>
      </c>
      <c r="I238" s="224">
        <v>236.96824082584462</v>
      </c>
      <c r="J238" s="224" t="s">
        <v>277</v>
      </c>
      <c r="K238" s="225">
        <v>0</v>
      </c>
    </row>
    <row r="239" spans="2:11" x14ac:dyDescent="0.15">
      <c r="B239" s="224" t="s">
        <v>276</v>
      </c>
      <c r="C239" s="224">
        <v>245.12168046385082</v>
      </c>
      <c r="D239" s="224" t="s">
        <v>1133</v>
      </c>
      <c r="E239" s="224">
        <f>'Project Details and Calculation'!$AE$210</f>
        <v>245.12168046385082</v>
      </c>
      <c r="F239" s="224">
        <v>38.983590921784625</v>
      </c>
      <c r="G239" s="224">
        <v>247.57289726848933</v>
      </c>
      <c r="H239" s="224">
        <v>38.983590921784625</v>
      </c>
      <c r="I239" s="224">
        <v>247.3849074925113</v>
      </c>
      <c r="J239" s="224" t="s">
        <v>277</v>
      </c>
      <c r="K239" s="225">
        <v>0</v>
      </c>
    </row>
    <row r="240" spans="2:11" x14ac:dyDescent="0.15">
      <c r="B240" s="224" t="s">
        <v>276</v>
      </c>
      <c r="C240" s="224">
        <v>255.53834713051748</v>
      </c>
      <c r="D240" s="224" t="s">
        <v>1140</v>
      </c>
      <c r="E240" s="224">
        <f>'Project Details and Calculation'!$AE$211</f>
        <v>255.53834713051748</v>
      </c>
      <c r="F240" s="224">
        <v>38.983590921784625</v>
      </c>
      <c r="G240" s="224">
        <v>258.09373060182264</v>
      </c>
      <c r="H240" s="224">
        <v>38.983590921784625</v>
      </c>
      <c r="I240" s="224">
        <v>257.80157415917796</v>
      </c>
      <c r="J240" s="224" t="s">
        <v>277</v>
      </c>
      <c r="K240" s="225">
        <v>0</v>
      </c>
    </row>
    <row r="241" spans="2:11" x14ac:dyDescent="0.15">
      <c r="B241" s="224" t="s">
        <v>276</v>
      </c>
      <c r="C241" s="224">
        <v>265.95501379718417</v>
      </c>
      <c r="D241" s="224" t="s">
        <v>1147</v>
      </c>
      <c r="E241" s="224">
        <f>'Project Details and Calculation'!$AE$212</f>
        <v>265.95501379718417</v>
      </c>
      <c r="F241" s="224">
        <v>38.983590921784625</v>
      </c>
      <c r="G241" s="224">
        <v>268.61456393515601</v>
      </c>
      <c r="H241" s="224">
        <v>38.983590921784625</v>
      </c>
      <c r="I241" s="224">
        <v>268.21824082584465</v>
      </c>
      <c r="J241" s="224" t="s">
        <v>277</v>
      </c>
      <c r="K241" s="225">
        <v>0</v>
      </c>
    </row>
    <row r="242" spans="2:11" x14ac:dyDescent="0.15">
      <c r="B242" s="224" t="s">
        <v>276</v>
      </c>
      <c r="C242" s="224">
        <v>70</v>
      </c>
      <c r="D242" s="224" t="s">
        <v>712</v>
      </c>
      <c r="E242" s="224">
        <f>'Project Details and Calculation'!$AF$177</f>
        <v>70</v>
      </c>
      <c r="F242" s="224">
        <v>38.983590921784625</v>
      </c>
      <c r="G242" s="224">
        <v>70.7</v>
      </c>
      <c r="H242" s="224">
        <v>38.983590921784625</v>
      </c>
      <c r="I242" s="224">
        <v>100</v>
      </c>
      <c r="J242" s="224" t="s">
        <v>277</v>
      </c>
      <c r="K242" s="225">
        <v>0</v>
      </c>
    </row>
    <row r="243" spans="2:11" x14ac:dyDescent="0.15">
      <c r="B243" s="224" t="s">
        <v>276</v>
      </c>
      <c r="C243" s="224">
        <v>6</v>
      </c>
      <c r="D243" s="224" t="s">
        <v>742</v>
      </c>
      <c r="E243" s="224">
        <f>'Project Details and Calculation'!$AF$183</f>
        <v>6</v>
      </c>
      <c r="F243" s="224">
        <v>38.983590921784625</v>
      </c>
      <c r="G243" s="224">
        <v>6.06</v>
      </c>
      <c r="H243" s="224">
        <v>38.983590921784625</v>
      </c>
      <c r="I243" s="224">
        <v>6</v>
      </c>
      <c r="J243" s="224" t="s">
        <v>277</v>
      </c>
      <c r="K243" s="225">
        <v>0</v>
      </c>
    </row>
    <row r="244" spans="2:11" x14ac:dyDescent="0.15">
      <c r="B244" s="224" t="s">
        <v>276</v>
      </c>
      <c r="C244" s="224">
        <v>19.083701316835178</v>
      </c>
      <c r="D244" s="224" t="s">
        <v>952</v>
      </c>
      <c r="E244" s="224">
        <f>'Project Details and Calculation'!$AF$184</f>
        <v>19.083701316835178</v>
      </c>
      <c r="F244" s="224">
        <v>38.983590921784625</v>
      </c>
      <c r="G244" s="224">
        <v>19.27453833000353</v>
      </c>
      <c r="H244" s="224">
        <v>38.983590921784625</v>
      </c>
      <c r="I244" s="224">
        <v>20.233590921784625</v>
      </c>
      <c r="J244" s="224" t="s">
        <v>277</v>
      </c>
      <c r="K244" s="225">
        <v>0</v>
      </c>
    </row>
    <row r="245" spans="2:11" x14ac:dyDescent="0.15">
      <c r="B245" s="224" t="s">
        <v>276</v>
      </c>
      <c r="C245" s="224">
        <v>22.208701316835178</v>
      </c>
      <c r="D245" s="224" t="s">
        <v>959</v>
      </c>
      <c r="E245" s="224">
        <f>'Project Details and Calculation'!$AF$185</f>
        <v>22.208701316835178</v>
      </c>
      <c r="F245" s="224">
        <v>38.983590921784625</v>
      </c>
      <c r="G245" s="224">
        <v>22.43078833000353</v>
      </c>
      <c r="H245" s="224">
        <v>38.983590921784625</v>
      </c>
      <c r="I245" s="224">
        <v>23.358590921784625</v>
      </c>
      <c r="J245" s="224" t="s">
        <v>277</v>
      </c>
      <c r="K245" s="225">
        <v>0</v>
      </c>
    </row>
    <row r="246" spans="2:11" x14ac:dyDescent="0.15">
      <c r="B246" s="224" t="s">
        <v>276</v>
      </c>
      <c r="C246" s="224">
        <v>27.417034650168514</v>
      </c>
      <c r="D246" s="224" t="s">
        <v>966</v>
      </c>
      <c r="E246" s="224">
        <f>'Project Details and Calculation'!$AF$186</f>
        <v>27.417034650168514</v>
      </c>
      <c r="F246" s="224">
        <v>38.983590921784625</v>
      </c>
      <c r="G246" s="224">
        <v>27.691204996670198</v>
      </c>
      <c r="H246" s="224">
        <v>38.983590921784625</v>
      </c>
      <c r="I246" s="224">
        <v>28.566924255117961</v>
      </c>
      <c r="J246" s="224" t="s">
        <v>277</v>
      </c>
      <c r="K246" s="225">
        <v>0</v>
      </c>
    </row>
    <row r="247" spans="2:11" x14ac:dyDescent="0.15">
      <c r="B247" s="224" t="s">
        <v>276</v>
      </c>
      <c r="C247" s="224">
        <v>32.625367983501846</v>
      </c>
      <c r="D247" s="224" t="s">
        <v>973</v>
      </c>
      <c r="E247" s="224">
        <f>'Project Details and Calculation'!$AF$187</f>
        <v>32.625367983501846</v>
      </c>
      <c r="F247" s="224">
        <v>38.983590921784625</v>
      </c>
      <c r="G247" s="224">
        <v>32.951621663336866</v>
      </c>
      <c r="H247" s="224">
        <v>38.983590921784625</v>
      </c>
      <c r="I247" s="224">
        <v>33.775257588451289</v>
      </c>
      <c r="J247" s="224" t="s">
        <v>277</v>
      </c>
      <c r="K247" s="225">
        <v>0</v>
      </c>
    </row>
    <row r="248" spans="2:11" x14ac:dyDescent="0.15">
      <c r="B248" s="224" t="s">
        <v>276</v>
      </c>
      <c r="C248" s="224">
        <v>37.833701316835182</v>
      </c>
      <c r="D248" s="224" t="s">
        <v>980</v>
      </c>
      <c r="E248" s="224">
        <f>'Project Details and Calculation'!$AF$188</f>
        <v>37.833701316835182</v>
      </c>
      <c r="F248" s="224">
        <v>38.983590921784625</v>
      </c>
      <c r="G248" s="224">
        <v>38.21203833000353</v>
      </c>
      <c r="H248" s="224">
        <v>38.983590921784625</v>
      </c>
      <c r="I248" s="224">
        <v>38.983590921784625</v>
      </c>
      <c r="J248" s="224" t="s">
        <v>277</v>
      </c>
      <c r="K248" s="225">
        <v>0</v>
      </c>
    </row>
    <row r="249" spans="2:11" x14ac:dyDescent="0.15">
      <c r="B249" s="224" t="s">
        <v>276</v>
      </c>
      <c r="C249" s="224">
        <v>43.04203465016851</v>
      </c>
      <c r="D249" s="224" t="s">
        <v>987</v>
      </c>
      <c r="E249" s="224">
        <f>'Project Details and Calculation'!$AF$189</f>
        <v>43.04203465016851</v>
      </c>
      <c r="F249" s="224">
        <v>38.983590921784625</v>
      </c>
      <c r="G249" s="224">
        <v>43.472454996670194</v>
      </c>
      <c r="H249" s="224">
        <v>38.983590921784625</v>
      </c>
      <c r="I249" s="224">
        <v>44.191924255117961</v>
      </c>
      <c r="J249" s="224" t="s">
        <v>277</v>
      </c>
      <c r="K249" s="225">
        <v>0</v>
      </c>
    </row>
    <row r="250" spans="2:11" x14ac:dyDescent="0.15">
      <c r="B250" s="224" t="s">
        <v>276</v>
      </c>
      <c r="C250" s="224">
        <v>48.250367983501846</v>
      </c>
      <c r="D250" s="224" t="s">
        <v>994</v>
      </c>
      <c r="E250" s="224">
        <f>'Project Details and Calculation'!$AF$190</f>
        <v>48.250367983501846</v>
      </c>
      <c r="F250" s="224">
        <v>38.983590921784625</v>
      </c>
      <c r="G250" s="224">
        <v>48.732871663336866</v>
      </c>
      <c r="H250" s="224">
        <v>38.983590921784625</v>
      </c>
      <c r="I250" s="224">
        <v>49.400257588451289</v>
      </c>
      <c r="J250" s="224" t="s">
        <v>277</v>
      </c>
      <c r="K250" s="225">
        <v>0</v>
      </c>
    </row>
    <row r="251" spans="2:11" x14ac:dyDescent="0.15">
      <c r="B251" s="224" t="s">
        <v>276</v>
      </c>
      <c r="C251" s="224">
        <v>53.458701316835182</v>
      </c>
      <c r="D251" s="224" t="s">
        <v>1001</v>
      </c>
      <c r="E251" s="224">
        <f>'Project Details and Calculation'!$AF$191</f>
        <v>53.458701316835182</v>
      </c>
      <c r="F251" s="224">
        <v>38.983590921784625</v>
      </c>
      <c r="G251" s="224">
        <v>53.99328833000353</v>
      </c>
      <c r="H251" s="224">
        <v>38.983590921784625</v>
      </c>
      <c r="I251" s="224">
        <v>54.608590921784625</v>
      </c>
      <c r="J251" s="224" t="s">
        <v>277</v>
      </c>
      <c r="K251" s="225">
        <v>0</v>
      </c>
    </row>
    <row r="252" spans="2:11" x14ac:dyDescent="0.15">
      <c r="B252" s="224" t="s">
        <v>276</v>
      </c>
      <c r="C252" s="224">
        <v>58.66703465016851</v>
      </c>
      <c r="D252" s="224" t="s">
        <v>1008</v>
      </c>
      <c r="E252" s="224">
        <f>'Project Details and Calculation'!$AF$192</f>
        <v>58.66703465016851</v>
      </c>
      <c r="F252" s="224">
        <v>38.983590921784625</v>
      </c>
      <c r="G252" s="224">
        <v>59.253704996670194</v>
      </c>
      <c r="H252" s="224">
        <v>38.983590921784625</v>
      </c>
      <c r="I252" s="224">
        <v>59.816924255117961</v>
      </c>
      <c r="J252" s="224" t="s">
        <v>277</v>
      </c>
      <c r="K252" s="225">
        <v>0</v>
      </c>
    </row>
    <row r="253" spans="2:11" x14ac:dyDescent="0.15">
      <c r="B253" s="224" t="s">
        <v>276</v>
      </c>
      <c r="C253" s="224">
        <v>69.083701316835175</v>
      </c>
      <c r="D253" s="224" t="s">
        <v>1015</v>
      </c>
      <c r="E253" s="224">
        <f>'Project Details and Calculation'!$AF$193</f>
        <v>69.083701316835175</v>
      </c>
      <c r="F253" s="224">
        <v>38.983590921784625</v>
      </c>
      <c r="G253" s="224">
        <v>69.774538330003523</v>
      </c>
      <c r="H253" s="224">
        <v>38.983590921784625</v>
      </c>
      <c r="I253" s="224">
        <v>70.233590921784611</v>
      </c>
      <c r="J253" s="224" t="s">
        <v>277</v>
      </c>
      <c r="K253" s="225">
        <v>0</v>
      </c>
    </row>
    <row r="254" spans="2:11" x14ac:dyDescent="0.15">
      <c r="B254" s="224" t="s">
        <v>276</v>
      </c>
      <c r="C254" s="224">
        <v>79.500367983501846</v>
      </c>
      <c r="D254" s="224" t="s">
        <v>1022</v>
      </c>
      <c r="E254" s="224">
        <f>'Project Details and Calculation'!$AF$194</f>
        <v>79.500367983501846</v>
      </c>
      <c r="F254" s="224">
        <v>38.983590921784625</v>
      </c>
      <c r="G254" s="224">
        <v>80.295371663336866</v>
      </c>
      <c r="H254" s="224">
        <v>38.983590921784625</v>
      </c>
      <c r="I254" s="224">
        <v>80.650257588451282</v>
      </c>
      <c r="J254" s="224" t="s">
        <v>277</v>
      </c>
      <c r="K254" s="225">
        <v>0</v>
      </c>
    </row>
    <row r="255" spans="2:11" x14ac:dyDescent="0.15">
      <c r="B255" s="224" t="s">
        <v>276</v>
      </c>
      <c r="C255" s="224">
        <v>89.917034650168517</v>
      </c>
      <c r="D255" s="224" t="s">
        <v>1029</v>
      </c>
      <c r="E255" s="224">
        <f>'Project Details and Calculation'!$AF$195</f>
        <v>89.917034650168517</v>
      </c>
      <c r="F255" s="224">
        <v>38.983590921784625</v>
      </c>
      <c r="G255" s="224">
        <v>90.816204996670209</v>
      </c>
      <c r="H255" s="224">
        <v>38.983590921784625</v>
      </c>
      <c r="I255" s="224">
        <v>91.066924255117954</v>
      </c>
      <c r="J255" s="224" t="s">
        <v>277</v>
      </c>
      <c r="K255" s="225">
        <v>0</v>
      </c>
    </row>
    <row r="256" spans="2:11" x14ac:dyDescent="0.15">
      <c r="B256" s="224" t="s">
        <v>276</v>
      </c>
      <c r="C256" s="224">
        <v>100.33370131683516</v>
      </c>
      <c r="D256" s="224" t="s">
        <v>1036</v>
      </c>
      <c r="E256" s="224">
        <f>'Project Details and Calculation'!$AF$196</f>
        <v>100.33370131683516</v>
      </c>
      <c r="F256" s="224">
        <v>38.983590921784625</v>
      </c>
      <c r="G256" s="224">
        <v>101.33703833000351</v>
      </c>
      <c r="H256" s="224">
        <v>38.983590921784625</v>
      </c>
      <c r="I256" s="224">
        <v>101.48359092178461</v>
      </c>
      <c r="J256" s="224" t="s">
        <v>277</v>
      </c>
      <c r="K256" s="225">
        <v>0</v>
      </c>
    </row>
    <row r="257" spans="2:11" x14ac:dyDescent="0.15">
      <c r="B257" s="224" t="s">
        <v>276</v>
      </c>
      <c r="C257" s="224">
        <v>110.75036798350183</v>
      </c>
      <c r="D257" s="224" t="s">
        <v>1043</v>
      </c>
      <c r="E257" s="224">
        <f>'Project Details and Calculation'!$AF$197</f>
        <v>110.75036798350183</v>
      </c>
      <c r="F257" s="224">
        <v>38.983590921784625</v>
      </c>
      <c r="G257" s="224">
        <v>111.85787166333685</v>
      </c>
      <c r="H257" s="224">
        <v>38.983590921784625</v>
      </c>
      <c r="I257" s="224">
        <v>111.90025758845128</v>
      </c>
      <c r="J257" s="224" t="s">
        <v>277</v>
      </c>
      <c r="K257" s="225">
        <v>0</v>
      </c>
    </row>
    <row r="258" spans="2:11" x14ac:dyDescent="0.15">
      <c r="B258" s="224" t="s">
        <v>276</v>
      </c>
      <c r="C258" s="224">
        <v>121.1670346501685</v>
      </c>
      <c r="D258" s="224" t="s">
        <v>1050</v>
      </c>
      <c r="E258" s="224">
        <f>'Project Details and Calculation'!$AF$198</f>
        <v>121.1670346501685</v>
      </c>
      <c r="F258" s="224">
        <v>38.983590921784625</v>
      </c>
      <c r="G258" s="224">
        <v>122.37870499667019</v>
      </c>
      <c r="H258" s="224">
        <v>38.983590921784625</v>
      </c>
      <c r="I258" s="224">
        <v>122.31692425511795</v>
      </c>
      <c r="J258" s="224" t="s">
        <v>277</v>
      </c>
      <c r="K258" s="225">
        <v>0</v>
      </c>
    </row>
    <row r="259" spans="2:11" x14ac:dyDescent="0.15">
      <c r="B259" s="224" t="s">
        <v>276</v>
      </c>
      <c r="C259" s="224">
        <v>131.58370131683517</v>
      </c>
      <c r="D259" s="224" t="s">
        <v>1057</v>
      </c>
      <c r="E259" s="224">
        <f>'Project Details and Calculation'!$AF$199</f>
        <v>131.58370131683517</v>
      </c>
      <c r="F259" s="224">
        <v>38.983590921784625</v>
      </c>
      <c r="G259" s="224">
        <v>132.89953833000354</v>
      </c>
      <c r="H259" s="224">
        <v>38.983590921784625</v>
      </c>
      <c r="I259" s="224">
        <v>132.73359092178461</v>
      </c>
      <c r="J259" s="224" t="s">
        <v>277</v>
      </c>
      <c r="K259" s="225">
        <v>0</v>
      </c>
    </row>
    <row r="260" spans="2:11" x14ac:dyDescent="0.15">
      <c r="B260" s="224" t="s">
        <v>276</v>
      </c>
      <c r="C260" s="224">
        <v>142.00036798350183</v>
      </c>
      <c r="D260" s="224" t="s">
        <v>1064</v>
      </c>
      <c r="E260" s="224">
        <f>'Project Details and Calculation'!$AF$200</f>
        <v>142.00036798350183</v>
      </c>
      <c r="F260" s="224">
        <v>38.983590921784625</v>
      </c>
      <c r="G260" s="224">
        <v>143.42037166333685</v>
      </c>
      <c r="H260" s="224">
        <v>38.983590921784625</v>
      </c>
      <c r="I260" s="224">
        <v>143.1502575884513</v>
      </c>
      <c r="J260" s="224" t="s">
        <v>277</v>
      </c>
      <c r="K260" s="225">
        <v>0</v>
      </c>
    </row>
    <row r="261" spans="2:11" x14ac:dyDescent="0.15">
      <c r="B261" s="224" t="s">
        <v>276</v>
      </c>
      <c r="C261" s="224">
        <v>152.41703465016849</v>
      </c>
      <c r="D261" s="224" t="s">
        <v>1071</v>
      </c>
      <c r="E261" s="224">
        <f>'Project Details and Calculation'!$AF$201</f>
        <v>152.41703465016849</v>
      </c>
      <c r="F261" s="224">
        <v>38.983590921784625</v>
      </c>
      <c r="G261" s="224">
        <v>153.94120499667017</v>
      </c>
      <c r="H261" s="224">
        <v>38.983590921784625</v>
      </c>
      <c r="I261" s="224">
        <v>153.56692425511795</v>
      </c>
      <c r="J261" s="224" t="s">
        <v>277</v>
      </c>
      <c r="K261" s="225">
        <v>0</v>
      </c>
    </row>
    <row r="262" spans="2:11" x14ac:dyDescent="0.15">
      <c r="B262" s="224" t="s">
        <v>276</v>
      </c>
      <c r="C262" s="224">
        <v>162.83370131683517</v>
      </c>
      <c r="D262" s="224" t="s">
        <v>1078</v>
      </c>
      <c r="E262" s="224">
        <f>'Project Details and Calculation'!$AF$202</f>
        <v>162.83370131683517</v>
      </c>
      <c r="F262" s="224">
        <v>38.983590921784625</v>
      </c>
      <c r="G262" s="224">
        <v>164.46203833000354</v>
      </c>
      <c r="H262" s="224">
        <v>38.983590921784625</v>
      </c>
      <c r="I262" s="224">
        <v>163.98359092178461</v>
      </c>
      <c r="J262" s="224" t="s">
        <v>277</v>
      </c>
      <c r="K262" s="225">
        <v>0</v>
      </c>
    </row>
    <row r="263" spans="2:11" x14ac:dyDescent="0.15">
      <c r="B263" s="224" t="s">
        <v>276</v>
      </c>
      <c r="C263" s="224">
        <v>173.25036798350183</v>
      </c>
      <c r="D263" s="224" t="s">
        <v>1085</v>
      </c>
      <c r="E263" s="224">
        <f>'Project Details and Calculation'!$AF$203</f>
        <v>173.25036798350183</v>
      </c>
      <c r="F263" s="224">
        <v>38.983590921784625</v>
      </c>
      <c r="G263" s="224">
        <v>174.98287166333685</v>
      </c>
      <c r="H263" s="224">
        <v>38.983590921784625</v>
      </c>
      <c r="I263" s="224">
        <v>174.4002575884513</v>
      </c>
      <c r="J263" s="224" t="s">
        <v>277</v>
      </c>
      <c r="K263" s="225">
        <v>0</v>
      </c>
    </row>
    <row r="264" spans="2:11" x14ac:dyDescent="0.15">
      <c r="B264" s="224" t="s">
        <v>276</v>
      </c>
      <c r="C264" s="224">
        <v>183.66703465016849</v>
      </c>
      <c r="D264" s="224" t="s">
        <v>1092</v>
      </c>
      <c r="E264" s="224">
        <f>'Project Details and Calculation'!$AF$204</f>
        <v>183.66703465016849</v>
      </c>
      <c r="F264" s="224">
        <v>38.983590921784625</v>
      </c>
      <c r="G264" s="224">
        <v>185.50370499667017</v>
      </c>
      <c r="H264" s="224">
        <v>38.983590921784625</v>
      </c>
      <c r="I264" s="224">
        <v>184.81692425511795</v>
      </c>
      <c r="J264" s="224" t="s">
        <v>277</v>
      </c>
      <c r="K264" s="225">
        <v>0</v>
      </c>
    </row>
    <row r="265" spans="2:11" x14ac:dyDescent="0.15">
      <c r="B265" s="224" t="s">
        <v>276</v>
      </c>
      <c r="C265" s="224">
        <v>194.08370131683517</v>
      </c>
      <c r="D265" s="224" t="s">
        <v>1099</v>
      </c>
      <c r="E265" s="224">
        <f>'Project Details and Calculation'!$AF$205</f>
        <v>194.08370131683517</v>
      </c>
      <c r="F265" s="224">
        <v>38.983590921784625</v>
      </c>
      <c r="G265" s="224">
        <v>196.02453833000354</v>
      </c>
      <c r="H265" s="224">
        <v>38.983590921784625</v>
      </c>
      <c r="I265" s="224">
        <v>195.23359092178461</v>
      </c>
      <c r="J265" s="224" t="s">
        <v>277</v>
      </c>
      <c r="K265" s="225">
        <v>0</v>
      </c>
    </row>
    <row r="266" spans="2:11" x14ac:dyDescent="0.15">
      <c r="B266" s="224" t="s">
        <v>276</v>
      </c>
      <c r="C266" s="224">
        <v>204.50036798350183</v>
      </c>
      <c r="D266" s="224" t="s">
        <v>1106</v>
      </c>
      <c r="E266" s="224">
        <f>'Project Details and Calculation'!$AF$206</f>
        <v>204.50036798350183</v>
      </c>
      <c r="F266" s="224">
        <v>38.983590921784625</v>
      </c>
      <c r="G266" s="224">
        <v>206.54537166333685</v>
      </c>
      <c r="H266" s="224">
        <v>38.983590921784625</v>
      </c>
      <c r="I266" s="224">
        <v>205.6502575884513</v>
      </c>
      <c r="J266" s="224" t="s">
        <v>277</v>
      </c>
      <c r="K266" s="225">
        <v>0</v>
      </c>
    </row>
    <row r="267" spans="2:11" x14ac:dyDescent="0.15">
      <c r="B267" s="224" t="s">
        <v>276</v>
      </c>
      <c r="C267" s="224">
        <v>214.91703465016849</v>
      </c>
      <c r="D267" s="224" t="s">
        <v>1113</v>
      </c>
      <c r="E267" s="224">
        <f>'Project Details and Calculation'!$AF$207</f>
        <v>214.91703465016849</v>
      </c>
      <c r="F267" s="224">
        <v>38.983590921784625</v>
      </c>
      <c r="G267" s="224">
        <v>217.06620499667017</v>
      </c>
      <c r="H267" s="224">
        <v>38.983590921784625</v>
      </c>
      <c r="I267" s="224">
        <v>216.06692425511795</v>
      </c>
      <c r="J267" s="224" t="s">
        <v>277</v>
      </c>
      <c r="K267" s="225">
        <v>0</v>
      </c>
    </row>
    <row r="268" spans="2:11" x14ac:dyDescent="0.15">
      <c r="B268" s="224" t="s">
        <v>276</v>
      </c>
      <c r="C268" s="224">
        <v>225.33370131683517</v>
      </c>
      <c r="D268" s="224" t="s">
        <v>1120</v>
      </c>
      <c r="E268" s="224">
        <f>'Project Details and Calculation'!$AF$208</f>
        <v>225.33370131683517</v>
      </c>
      <c r="F268" s="224">
        <v>38.983590921784625</v>
      </c>
      <c r="G268" s="224">
        <v>227.58703833000354</v>
      </c>
      <c r="H268" s="224">
        <v>38.983590921784625</v>
      </c>
      <c r="I268" s="224">
        <v>226.48359092178461</v>
      </c>
      <c r="J268" s="224" t="s">
        <v>277</v>
      </c>
      <c r="K268" s="225">
        <v>0</v>
      </c>
    </row>
    <row r="269" spans="2:11" x14ac:dyDescent="0.15">
      <c r="B269" s="224" t="s">
        <v>276</v>
      </c>
      <c r="C269" s="224">
        <v>235.75036798350183</v>
      </c>
      <c r="D269" s="224" t="s">
        <v>1127</v>
      </c>
      <c r="E269" s="224">
        <f>'Project Details and Calculation'!$AF$209</f>
        <v>235.75036798350183</v>
      </c>
      <c r="F269" s="224">
        <v>38.983590921784625</v>
      </c>
      <c r="G269" s="224">
        <v>238.10787166333685</v>
      </c>
      <c r="H269" s="224">
        <v>38.983590921784625</v>
      </c>
      <c r="I269" s="224">
        <v>236.9002575884513</v>
      </c>
      <c r="J269" s="224" t="s">
        <v>277</v>
      </c>
      <c r="K269" s="225">
        <v>0</v>
      </c>
    </row>
    <row r="270" spans="2:11" x14ac:dyDescent="0.15">
      <c r="B270" s="224" t="s">
        <v>276</v>
      </c>
      <c r="C270" s="224">
        <v>246.16703465016849</v>
      </c>
      <c r="D270" s="224" t="s">
        <v>1134</v>
      </c>
      <c r="E270" s="224">
        <f>'Project Details and Calculation'!$AF$210</f>
        <v>246.16703465016849</v>
      </c>
      <c r="F270" s="224">
        <v>38.983590921784625</v>
      </c>
      <c r="G270" s="224">
        <v>248.62870499667017</v>
      </c>
      <c r="H270" s="224">
        <v>38.983590921784625</v>
      </c>
      <c r="I270" s="224">
        <v>247.31692425511795</v>
      </c>
      <c r="J270" s="224" t="s">
        <v>277</v>
      </c>
      <c r="K270" s="225">
        <v>0</v>
      </c>
    </row>
    <row r="271" spans="2:11" x14ac:dyDescent="0.15">
      <c r="B271" s="224" t="s">
        <v>276</v>
      </c>
      <c r="C271" s="224">
        <v>256.58370131683517</v>
      </c>
      <c r="D271" s="224" t="s">
        <v>1141</v>
      </c>
      <c r="E271" s="224">
        <f>'Project Details and Calculation'!$AF$211</f>
        <v>256.58370131683517</v>
      </c>
      <c r="F271" s="224">
        <v>38.983590921784625</v>
      </c>
      <c r="G271" s="224">
        <v>259.14953833000351</v>
      </c>
      <c r="H271" s="224">
        <v>38.983590921784625</v>
      </c>
      <c r="I271" s="224">
        <v>257.73359092178464</v>
      </c>
      <c r="J271" s="224" t="s">
        <v>277</v>
      </c>
      <c r="K271" s="225">
        <v>0</v>
      </c>
    </row>
    <row r="272" spans="2:11" x14ac:dyDescent="0.15">
      <c r="B272" s="224" t="s">
        <v>276</v>
      </c>
      <c r="C272" s="224">
        <v>267.00036798350186</v>
      </c>
      <c r="D272" s="224" t="s">
        <v>1148</v>
      </c>
      <c r="E272" s="224">
        <f>'Project Details and Calculation'!$AF$212</f>
        <v>267.00036798350186</v>
      </c>
      <c r="F272" s="224">
        <v>38.983590921784625</v>
      </c>
      <c r="G272" s="224">
        <v>269.67037166333688</v>
      </c>
      <c r="H272" s="224">
        <v>38.983590921784625</v>
      </c>
      <c r="I272" s="224">
        <v>268.15025758845127</v>
      </c>
      <c r="J272" s="224" t="s">
        <v>277</v>
      </c>
      <c r="K272" s="225">
        <v>0</v>
      </c>
    </row>
    <row r="273" spans="2:11" x14ac:dyDescent="0.15">
      <c r="B273" s="224" t="s">
        <v>276</v>
      </c>
      <c r="C273" s="224">
        <v>85</v>
      </c>
      <c r="D273" s="224" t="s">
        <v>713</v>
      </c>
      <c r="E273" s="224">
        <f>'Project Details and Calculation'!$AG$177</f>
        <v>85</v>
      </c>
      <c r="F273" s="224">
        <v>38.983590921784625</v>
      </c>
      <c r="G273" s="224">
        <v>85.85</v>
      </c>
      <c r="H273" s="224">
        <v>38.983590921784625</v>
      </c>
      <c r="I273" s="224" t="s">
        <v>279</v>
      </c>
      <c r="J273" s="224" t="s">
        <v>277</v>
      </c>
      <c r="K273" s="225">
        <v>0</v>
      </c>
    </row>
    <row r="274" spans="2:11" x14ac:dyDescent="0.15">
      <c r="B274" s="224" t="s">
        <v>276</v>
      </c>
      <c r="C274" s="224">
        <v>6</v>
      </c>
      <c r="D274" s="224" t="s">
        <v>743</v>
      </c>
      <c r="E274" s="224">
        <f>'Project Details and Calculation'!$AG$183</f>
        <v>6</v>
      </c>
      <c r="F274" s="224">
        <v>38.983590921784625</v>
      </c>
      <c r="G274" s="224">
        <v>6.06</v>
      </c>
      <c r="H274" s="224">
        <v>38.983590921784625</v>
      </c>
      <c r="I274" s="224" t="s">
        <v>279</v>
      </c>
      <c r="J274" s="224" t="s">
        <v>277</v>
      </c>
      <c r="K274" s="225">
        <v>0</v>
      </c>
    </row>
    <row r="275" spans="2:11" x14ac:dyDescent="0.15">
      <c r="B275" s="224" t="s">
        <v>276</v>
      </c>
      <c r="C275" s="224">
        <v>19.760106966805441</v>
      </c>
      <c r="D275" s="224" t="s">
        <v>953</v>
      </c>
      <c r="E275" s="224">
        <f>'Project Details and Calculation'!$AG$184</f>
        <v>19.760106966805441</v>
      </c>
      <c r="F275" s="224">
        <v>38.983590921784625</v>
      </c>
      <c r="G275" s="224">
        <v>19.957708036473495</v>
      </c>
      <c r="H275" s="224">
        <v>38.983590921784625</v>
      </c>
      <c r="I275" s="224" t="s">
        <v>279</v>
      </c>
      <c r="J275" s="224" t="s">
        <v>277</v>
      </c>
      <c r="K275" s="225">
        <v>0</v>
      </c>
    </row>
    <row r="276" spans="2:11" x14ac:dyDescent="0.15">
      <c r="B276" s="224" t="s">
        <v>276</v>
      </c>
      <c r="C276" s="224">
        <v>22.885106966805441</v>
      </c>
      <c r="D276" s="224" t="s">
        <v>960</v>
      </c>
      <c r="E276" s="224">
        <f>'Project Details and Calculation'!$AG$185</f>
        <v>22.885106966805441</v>
      </c>
      <c r="F276" s="224">
        <v>38.983590921784625</v>
      </c>
      <c r="G276" s="224">
        <v>23.113958036473495</v>
      </c>
      <c r="H276" s="224">
        <v>38.983590921784625</v>
      </c>
      <c r="I276" s="224" t="s">
        <v>279</v>
      </c>
      <c r="J276" s="224" t="s">
        <v>277</v>
      </c>
      <c r="K276" s="225">
        <v>0</v>
      </c>
    </row>
    <row r="277" spans="2:11" x14ac:dyDescent="0.15">
      <c r="B277" s="224" t="s">
        <v>276</v>
      </c>
      <c r="C277" s="224">
        <v>28.093440300138777</v>
      </c>
      <c r="D277" s="224" t="s">
        <v>967</v>
      </c>
      <c r="E277" s="224">
        <f>'Project Details and Calculation'!$AG$186</f>
        <v>28.093440300138777</v>
      </c>
      <c r="F277" s="224">
        <v>38.983590921784625</v>
      </c>
      <c r="G277" s="224">
        <v>28.374374703140166</v>
      </c>
      <c r="H277" s="224">
        <v>38.983590921784625</v>
      </c>
      <c r="I277" s="224" t="s">
        <v>279</v>
      </c>
      <c r="J277" s="224" t="s">
        <v>277</v>
      </c>
      <c r="K277" s="225">
        <v>0</v>
      </c>
    </row>
    <row r="278" spans="2:11" x14ac:dyDescent="0.15">
      <c r="B278" s="224" t="s">
        <v>276</v>
      </c>
      <c r="C278" s="224">
        <v>33.301773633472109</v>
      </c>
      <c r="D278" s="224" t="s">
        <v>974</v>
      </c>
      <c r="E278" s="224">
        <f>'Project Details and Calculation'!$AG$187</f>
        <v>33.301773633472109</v>
      </c>
      <c r="F278" s="224">
        <v>38.983590921784625</v>
      </c>
      <c r="G278" s="224">
        <v>33.634791369806834</v>
      </c>
      <c r="H278" s="224">
        <v>38.983590921784625</v>
      </c>
      <c r="I278" s="224" t="s">
        <v>279</v>
      </c>
      <c r="J278" s="224" t="s">
        <v>277</v>
      </c>
      <c r="K278" s="225">
        <v>0</v>
      </c>
    </row>
    <row r="279" spans="2:11" x14ac:dyDescent="0.15">
      <c r="B279" s="224" t="s">
        <v>276</v>
      </c>
      <c r="C279" s="224">
        <v>38.510106966805445</v>
      </c>
      <c r="D279" s="224" t="s">
        <v>981</v>
      </c>
      <c r="E279" s="224">
        <f>'Project Details and Calculation'!$AG$188</f>
        <v>38.510106966805445</v>
      </c>
      <c r="F279" s="224">
        <v>38.983590921784625</v>
      </c>
      <c r="G279" s="224">
        <v>38.895208036473498</v>
      </c>
      <c r="H279" s="224">
        <v>38.983590921784625</v>
      </c>
      <c r="I279" s="224" t="s">
        <v>279</v>
      </c>
      <c r="J279" s="224" t="s">
        <v>277</v>
      </c>
      <c r="K279" s="225">
        <v>0</v>
      </c>
    </row>
    <row r="280" spans="2:11" x14ac:dyDescent="0.15">
      <c r="B280" s="224" t="s">
        <v>276</v>
      </c>
      <c r="C280" s="224">
        <v>43.718440300138774</v>
      </c>
      <c r="D280" s="224" t="s">
        <v>988</v>
      </c>
      <c r="E280" s="224">
        <f>'Project Details and Calculation'!$AG$189</f>
        <v>43.718440300138774</v>
      </c>
      <c r="F280" s="224">
        <v>38.983590921784625</v>
      </c>
      <c r="G280" s="224">
        <v>44.155624703140163</v>
      </c>
      <c r="H280" s="224">
        <v>38.983590921784625</v>
      </c>
      <c r="I280" s="224" t="s">
        <v>279</v>
      </c>
      <c r="J280" s="224" t="s">
        <v>277</v>
      </c>
      <c r="K280" s="225">
        <v>0</v>
      </c>
    </row>
    <row r="281" spans="2:11" x14ac:dyDescent="0.15">
      <c r="B281" s="224" t="s">
        <v>276</v>
      </c>
      <c r="C281" s="224">
        <v>48.926773633472109</v>
      </c>
      <c r="D281" s="224" t="s">
        <v>995</v>
      </c>
      <c r="E281" s="224">
        <f>'Project Details and Calculation'!$AG$190</f>
        <v>48.926773633472109</v>
      </c>
      <c r="F281" s="224">
        <v>38.983590921784625</v>
      </c>
      <c r="G281" s="224">
        <v>49.416041369806834</v>
      </c>
      <c r="H281" s="224">
        <v>38.983590921784625</v>
      </c>
      <c r="I281" s="224" t="s">
        <v>279</v>
      </c>
      <c r="J281" s="224" t="s">
        <v>277</v>
      </c>
      <c r="K281" s="225">
        <v>0</v>
      </c>
    </row>
    <row r="282" spans="2:11" x14ac:dyDescent="0.15">
      <c r="B282" s="224" t="s">
        <v>276</v>
      </c>
      <c r="C282" s="224">
        <v>54.135106966805445</v>
      </c>
      <c r="D282" s="224" t="s">
        <v>1002</v>
      </c>
      <c r="E282" s="224">
        <f>'Project Details and Calculation'!$AG$191</f>
        <v>54.135106966805445</v>
      </c>
      <c r="F282" s="224">
        <v>38.983590921784625</v>
      </c>
      <c r="G282" s="224">
        <v>54.676458036473498</v>
      </c>
      <c r="H282" s="224">
        <v>38.983590921784625</v>
      </c>
      <c r="I282" s="224" t="s">
        <v>279</v>
      </c>
      <c r="J282" s="224" t="s">
        <v>277</v>
      </c>
      <c r="K282" s="225">
        <v>0</v>
      </c>
    </row>
    <row r="283" spans="2:11" x14ac:dyDescent="0.15">
      <c r="B283" s="224" t="s">
        <v>276</v>
      </c>
      <c r="C283" s="224">
        <v>59.343440300138774</v>
      </c>
      <c r="D283" s="224" t="s">
        <v>1009</v>
      </c>
      <c r="E283" s="224">
        <f>'Project Details and Calculation'!$AG$192</f>
        <v>59.343440300138774</v>
      </c>
      <c r="F283" s="224">
        <v>38.983590921784625</v>
      </c>
      <c r="G283" s="224">
        <v>59.936874703140163</v>
      </c>
      <c r="H283" s="224">
        <v>38.983590921784625</v>
      </c>
      <c r="I283" s="224" t="s">
        <v>279</v>
      </c>
      <c r="J283" s="224" t="s">
        <v>277</v>
      </c>
      <c r="K283" s="225">
        <v>0</v>
      </c>
    </row>
    <row r="284" spans="2:11" x14ac:dyDescent="0.15">
      <c r="B284" s="224" t="s">
        <v>276</v>
      </c>
      <c r="C284" s="224">
        <v>69.760106966805438</v>
      </c>
      <c r="D284" s="224" t="s">
        <v>1016</v>
      </c>
      <c r="E284" s="224">
        <f>'Project Details and Calculation'!$AG$193</f>
        <v>69.760106966805438</v>
      </c>
      <c r="F284" s="224">
        <v>38.983590921784625</v>
      </c>
      <c r="G284" s="224">
        <v>70.457708036473491</v>
      </c>
      <c r="H284" s="224">
        <v>38.983590921784625</v>
      </c>
      <c r="I284" s="224" t="s">
        <v>279</v>
      </c>
      <c r="J284" s="224" t="s">
        <v>277</v>
      </c>
      <c r="K284" s="225">
        <v>0</v>
      </c>
    </row>
    <row r="285" spans="2:11" x14ac:dyDescent="0.15">
      <c r="B285" s="224" t="s">
        <v>276</v>
      </c>
      <c r="C285" s="224">
        <v>80.176773633472095</v>
      </c>
      <c r="D285" s="224" t="s">
        <v>1023</v>
      </c>
      <c r="E285" s="224">
        <f>'Project Details and Calculation'!$AG$194</f>
        <v>80.176773633472095</v>
      </c>
      <c r="F285" s="224">
        <v>38.983590921784625</v>
      </c>
      <c r="G285" s="224">
        <v>80.97854136980682</v>
      </c>
      <c r="H285" s="224">
        <v>38.983590921784625</v>
      </c>
      <c r="I285" s="224" t="s">
        <v>279</v>
      </c>
      <c r="J285" s="224" t="s">
        <v>277</v>
      </c>
      <c r="K285" s="225">
        <v>0</v>
      </c>
    </row>
    <row r="286" spans="2:11" x14ac:dyDescent="0.15">
      <c r="B286" s="224" t="s">
        <v>276</v>
      </c>
      <c r="C286" s="224">
        <v>90.593440300138766</v>
      </c>
      <c r="D286" s="224" t="s">
        <v>1030</v>
      </c>
      <c r="E286" s="224">
        <f>'Project Details and Calculation'!$AG$195</f>
        <v>90.593440300138766</v>
      </c>
      <c r="F286" s="224">
        <v>38.983590921784625</v>
      </c>
      <c r="G286" s="224">
        <v>91.499374703140148</v>
      </c>
      <c r="H286" s="224">
        <v>38.983590921784625</v>
      </c>
      <c r="I286" s="224" t="s">
        <v>279</v>
      </c>
      <c r="J286" s="224" t="s">
        <v>277</v>
      </c>
      <c r="K286" s="225">
        <v>0</v>
      </c>
    </row>
    <row r="287" spans="2:11" x14ac:dyDescent="0.15">
      <c r="B287" s="224" t="s">
        <v>276</v>
      </c>
      <c r="C287" s="224">
        <v>101.01010696680544</v>
      </c>
      <c r="D287" s="224" t="s">
        <v>1037</v>
      </c>
      <c r="E287" s="224">
        <f>'Project Details and Calculation'!$AG$196</f>
        <v>101.01010696680544</v>
      </c>
      <c r="F287" s="224">
        <v>38.983590921784625</v>
      </c>
      <c r="G287" s="224">
        <v>102.02020803647349</v>
      </c>
      <c r="H287" s="224">
        <v>38.983590921784625</v>
      </c>
      <c r="I287" s="224" t="s">
        <v>279</v>
      </c>
      <c r="J287" s="224" t="s">
        <v>277</v>
      </c>
      <c r="K287" s="225">
        <v>0</v>
      </c>
    </row>
    <row r="288" spans="2:11" x14ac:dyDescent="0.15">
      <c r="B288" s="224" t="s">
        <v>276</v>
      </c>
      <c r="C288" s="224">
        <v>111.4267736334721</v>
      </c>
      <c r="D288" s="224" t="s">
        <v>1044</v>
      </c>
      <c r="E288" s="224">
        <f>'Project Details and Calculation'!$AG$197</f>
        <v>111.4267736334721</v>
      </c>
      <c r="F288" s="224">
        <v>38.983590921784625</v>
      </c>
      <c r="G288" s="224">
        <v>112.54104136980682</v>
      </c>
      <c r="H288" s="224">
        <v>38.983590921784625</v>
      </c>
      <c r="I288" s="224" t="s">
        <v>279</v>
      </c>
      <c r="J288" s="224" t="s">
        <v>277</v>
      </c>
      <c r="K288" s="225">
        <v>0</v>
      </c>
    </row>
    <row r="289" spans="2:11" x14ac:dyDescent="0.15">
      <c r="B289" s="224" t="s">
        <v>276</v>
      </c>
      <c r="C289" s="224">
        <v>121.84344030013877</v>
      </c>
      <c r="D289" s="224" t="s">
        <v>1051</v>
      </c>
      <c r="E289" s="224">
        <f>'Project Details and Calculation'!$AG$198</f>
        <v>121.84344030013877</v>
      </c>
      <c r="F289" s="224">
        <v>38.983590921784625</v>
      </c>
      <c r="G289" s="224">
        <v>123.06187470314015</v>
      </c>
      <c r="H289" s="224">
        <v>38.983590921784625</v>
      </c>
      <c r="I289" s="224" t="s">
        <v>279</v>
      </c>
      <c r="J289" s="224" t="s">
        <v>277</v>
      </c>
      <c r="K289" s="225">
        <v>0</v>
      </c>
    </row>
    <row r="290" spans="2:11" x14ac:dyDescent="0.15">
      <c r="B290" s="224" t="s">
        <v>276</v>
      </c>
      <c r="C290" s="224">
        <v>132.26010696680544</v>
      </c>
      <c r="D290" s="224" t="s">
        <v>1058</v>
      </c>
      <c r="E290" s="224">
        <f>'Project Details and Calculation'!$AG$199</f>
        <v>132.26010696680544</v>
      </c>
      <c r="F290" s="224">
        <v>38.983590921784625</v>
      </c>
      <c r="G290" s="224">
        <v>133.58270803647349</v>
      </c>
      <c r="H290" s="224">
        <v>38.983590921784625</v>
      </c>
      <c r="I290" s="224" t="s">
        <v>279</v>
      </c>
      <c r="J290" s="224" t="s">
        <v>277</v>
      </c>
      <c r="K290" s="225">
        <v>0</v>
      </c>
    </row>
    <row r="291" spans="2:11" x14ac:dyDescent="0.15">
      <c r="B291" s="224" t="s">
        <v>276</v>
      </c>
      <c r="C291" s="224">
        <v>142.6767736334721</v>
      </c>
      <c r="D291" s="224" t="s">
        <v>1065</v>
      </c>
      <c r="E291" s="224">
        <f>'Project Details and Calculation'!$AG$200</f>
        <v>142.6767736334721</v>
      </c>
      <c r="F291" s="224">
        <v>38.983590921784625</v>
      </c>
      <c r="G291" s="224">
        <v>144.10354136980681</v>
      </c>
      <c r="H291" s="224">
        <v>38.983590921784625</v>
      </c>
      <c r="I291" s="224" t="s">
        <v>279</v>
      </c>
      <c r="J291" s="224" t="s">
        <v>277</v>
      </c>
      <c r="K291" s="225">
        <v>0</v>
      </c>
    </row>
    <row r="292" spans="2:11" x14ac:dyDescent="0.15">
      <c r="B292" s="224" t="s">
        <v>276</v>
      </c>
      <c r="C292" s="224">
        <v>153.09344030013875</v>
      </c>
      <c r="D292" s="224" t="s">
        <v>1072</v>
      </c>
      <c r="E292" s="224">
        <f>'Project Details and Calculation'!$AG$201</f>
        <v>153.09344030013875</v>
      </c>
      <c r="F292" s="224">
        <v>38.983590921784625</v>
      </c>
      <c r="G292" s="224">
        <v>154.62437470314015</v>
      </c>
      <c r="H292" s="224">
        <v>38.983590921784625</v>
      </c>
      <c r="I292" s="224" t="s">
        <v>279</v>
      </c>
      <c r="J292" s="224" t="s">
        <v>277</v>
      </c>
      <c r="K292" s="225">
        <v>0</v>
      </c>
    </row>
    <row r="293" spans="2:11" x14ac:dyDescent="0.15">
      <c r="B293" s="224" t="s">
        <v>276</v>
      </c>
      <c r="C293" s="224">
        <v>163.51010696680544</v>
      </c>
      <c r="D293" s="224" t="s">
        <v>1079</v>
      </c>
      <c r="E293" s="224">
        <f>'Project Details and Calculation'!$AG$202</f>
        <v>163.51010696680544</v>
      </c>
      <c r="F293" s="224">
        <v>38.983590921784625</v>
      </c>
      <c r="G293" s="224">
        <v>165.14520803647349</v>
      </c>
      <c r="H293" s="224">
        <v>38.983590921784625</v>
      </c>
      <c r="I293" s="224" t="s">
        <v>279</v>
      </c>
      <c r="J293" s="224" t="s">
        <v>277</v>
      </c>
      <c r="K293" s="225">
        <v>0</v>
      </c>
    </row>
    <row r="294" spans="2:11" x14ac:dyDescent="0.15">
      <c r="B294" s="224" t="s">
        <v>276</v>
      </c>
      <c r="C294" s="224">
        <v>173.9267736334721</v>
      </c>
      <c r="D294" s="224" t="s">
        <v>1086</v>
      </c>
      <c r="E294" s="224">
        <f>'Project Details and Calculation'!$AG$203</f>
        <v>173.9267736334721</v>
      </c>
      <c r="F294" s="224">
        <v>38.983590921784625</v>
      </c>
      <c r="G294" s="224">
        <v>175.66604136980681</v>
      </c>
      <c r="H294" s="224">
        <v>38.983590921784625</v>
      </c>
      <c r="I294" s="224" t="s">
        <v>279</v>
      </c>
      <c r="J294" s="224" t="s">
        <v>277</v>
      </c>
      <c r="K294" s="225">
        <v>0</v>
      </c>
    </row>
    <row r="295" spans="2:11" x14ac:dyDescent="0.15">
      <c r="B295" s="224" t="s">
        <v>276</v>
      </c>
      <c r="C295" s="224">
        <v>184.34344030013875</v>
      </c>
      <c r="D295" s="224" t="s">
        <v>1093</v>
      </c>
      <c r="E295" s="224">
        <f>'Project Details and Calculation'!$AG$204</f>
        <v>184.34344030013875</v>
      </c>
      <c r="F295" s="224">
        <v>38.983590921784625</v>
      </c>
      <c r="G295" s="224">
        <v>186.18687470314015</v>
      </c>
      <c r="H295" s="224">
        <v>38.983590921784625</v>
      </c>
      <c r="I295" s="224" t="s">
        <v>279</v>
      </c>
      <c r="J295" s="224" t="s">
        <v>277</v>
      </c>
      <c r="K295" s="225">
        <v>0</v>
      </c>
    </row>
    <row r="296" spans="2:11" x14ac:dyDescent="0.15">
      <c r="B296" s="224" t="s">
        <v>276</v>
      </c>
      <c r="C296" s="224">
        <v>194.76010696680544</v>
      </c>
      <c r="D296" s="224" t="s">
        <v>1100</v>
      </c>
      <c r="E296" s="224">
        <f>'Project Details and Calculation'!$AG$205</f>
        <v>194.76010696680544</v>
      </c>
      <c r="F296" s="224">
        <v>38.983590921784625</v>
      </c>
      <c r="G296" s="224">
        <v>196.70770803647349</v>
      </c>
      <c r="H296" s="224">
        <v>38.983590921784625</v>
      </c>
      <c r="I296" s="224" t="s">
        <v>279</v>
      </c>
      <c r="J296" s="224" t="s">
        <v>277</v>
      </c>
      <c r="K296" s="225">
        <v>0</v>
      </c>
    </row>
    <row r="297" spans="2:11" x14ac:dyDescent="0.15">
      <c r="B297" s="224" t="s">
        <v>276</v>
      </c>
      <c r="C297" s="224">
        <v>205.1767736334721</v>
      </c>
      <c r="D297" s="224" t="s">
        <v>1107</v>
      </c>
      <c r="E297" s="224">
        <f>'Project Details and Calculation'!$AG$206</f>
        <v>205.1767736334721</v>
      </c>
      <c r="F297" s="224">
        <v>38.983590921784625</v>
      </c>
      <c r="G297" s="224">
        <v>207.22854136980681</v>
      </c>
      <c r="H297" s="224">
        <v>38.983590921784625</v>
      </c>
      <c r="I297" s="224" t="s">
        <v>279</v>
      </c>
      <c r="J297" s="224" t="s">
        <v>277</v>
      </c>
      <c r="K297" s="225">
        <v>0</v>
      </c>
    </row>
    <row r="298" spans="2:11" x14ac:dyDescent="0.15">
      <c r="B298" s="224" t="s">
        <v>276</v>
      </c>
      <c r="C298" s="224">
        <v>215.59344030013875</v>
      </c>
      <c r="D298" s="224" t="s">
        <v>1114</v>
      </c>
      <c r="E298" s="224">
        <f>'Project Details and Calculation'!$AG$207</f>
        <v>215.59344030013875</v>
      </c>
      <c r="F298" s="224">
        <v>38.983590921784625</v>
      </c>
      <c r="G298" s="224">
        <v>217.74937470314015</v>
      </c>
      <c r="H298" s="224">
        <v>38.983590921784625</v>
      </c>
      <c r="I298" s="224" t="s">
        <v>279</v>
      </c>
      <c r="J298" s="224" t="s">
        <v>277</v>
      </c>
      <c r="K298" s="225">
        <v>0</v>
      </c>
    </row>
    <row r="299" spans="2:11" x14ac:dyDescent="0.15">
      <c r="B299" s="224" t="s">
        <v>276</v>
      </c>
      <c r="C299" s="224">
        <v>226.01010696680544</v>
      </c>
      <c r="D299" s="224" t="s">
        <v>1121</v>
      </c>
      <c r="E299" s="224">
        <f>'Project Details and Calculation'!$AG$208</f>
        <v>226.01010696680544</v>
      </c>
      <c r="F299" s="224">
        <v>38.983590921784625</v>
      </c>
      <c r="G299" s="224">
        <v>228.27020803647349</v>
      </c>
      <c r="H299" s="224">
        <v>38.983590921784625</v>
      </c>
      <c r="I299" s="224" t="s">
        <v>279</v>
      </c>
      <c r="J299" s="224" t="s">
        <v>277</v>
      </c>
      <c r="K299" s="225">
        <v>0</v>
      </c>
    </row>
    <row r="300" spans="2:11" x14ac:dyDescent="0.15">
      <c r="B300" s="224" t="s">
        <v>276</v>
      </c>
      <c r="C300" s="224">
        <v>236.4267736334721</v>
      </c>
      <c r="D300" s="224" t="s">
        <v>1128</v>
      </c>
      <c r="E300" s="224">
        <f>'Project Details and Calculation'!$AG$209</f>
        <v>236.4267736334721</v>
      </c>
      <c r="F300" s="224">
        <v>38.983590921784625</v>
      </c>
      <c r="G300" s="224">
        <v>238.79104136980681</v>
      </c>
      <c r="H300" s="224">
        <v>38.983590921784625</v>
      </c>
      <c r="I300" s="224" t="s">
        <v>279</v>
      </c>
      <c r="J300" s="224" t="s">
        <v>277</v>
      </c>
      <c r="K300" s="225">
        <v>0</v>
      </c>
    </row>
    <row r="301" spans="2:11" x14ac:dyDescent="0.15">
      <c r="B301" s="224" t="s">
        <v>276</v>
      </c>
      <c r="C301" s="224">
        <v>246.84344030013875</v>
      </c>
      <c r="D301" s="224" t="s">
        <v>1135</v>
      </c>
      <c r="E301" s="224">
        <f>'Project Details and Calculation'!$AG$210</f>
        <v>246.84344030013875</v>
      </c>
      <c r="F301" s="224">
        <v>38.983590921784625</v>
      </c>
      <c r="G301" s="224">
        <v>249.31187470314015</v>
      </c>
      <c r="H301" s="224">
        <v>38.983590921784625</v>
      </c>
      <c r="I301" s="224" t="s">
        <v>279</v>
      </c>
      <c r="J301" s="224" t="s">
        <v>277</v>
      </c>
      <c r="K301" s="225">
        <v>0</v>
      </c>
    </row>
    <row r="302" spans="2:11" x14ac:dyDescent="0.15">
      <c r="B302" s="224" t="s">
        <v>276</v>
      </c>
      <c r="C302" s="224">
        <v>257.26010696680544</v>
      </c>
      <c r="D302" s="224" t="s">
        <v>1142</v>
      </c>
      <c r="E302" s="224">
        <f>'Project Details and Calculation'!$AG$211</f>
        <v>257.26010696680544</v>
      </c>
      <c r="F302" s="224">
        <v>38.983590921784625</v>
      </c>
      <c r="G302" s="224">
        <v>259.83270803647349</v>
      </c>
      <c r="H302" s="224">
        <v>38.983590921784625</v>
      </c>
      <c r="I302" s="224" t="s">
        <v>279</v>
      </c>
      <c r="J302" s="224" t="s">
        <v>277</v>
      </c>
      <c r="K302" s="225">
        <v>0</v>
      </c>
    </row>
    <row r="303" spans="2:11" x14ac:dyDescent="0.15">
      <c r="B303" s="224" t="s">
        <v>276</v>
      </c>
      <c r="C303" s="224">
        <v>267.67677363347212</v>
      </c>
      <c r="D303" s="224" t="s">
        <v>1149</v>
      </c>
      <c r="E303" s="224">
        <f>'Project Details and Calculation'!$AG$212</f>
        <v>267.67677363347212</v>
      </c>
      <c r="F303" s="224">
        <v>38.983590921784625</v>
      </c>
      <c r="G303" s="224">
        <v>270.35354136980686</v>
      </c>
      <c r="H303" s="224">
        <v>38.983590921784625</v>
      </c>
      <c r="I303" s="224" t="s">
        <v>279</v>
      </c>
      <c r="J303" s="224" t="s">
        <v>277</v>
      </c>
      <c r="K303" s="225">
        <v>0</v>
      </c>
    </row>
    <row r="304" spans="2:11" x14ac:dyDescent="0.15">
      <c r="B304" s="224" t="s">
        <v>276</v>
      </c>
      <c r="C304" s="224">
        <v>100</v>
      </c>
      <c r="D304" s="224" t="s">
        <v>714</v>
      </c>
      <c r="E304" s="224">
        <f>'Project Details and Calculation'!$AH$177</f>
        <v>100</v>
      </c>
      <c r="F304" s="224">
        <v>38.983590921784625</v>
      </c>
      <c r="G304" s="224">
        <v>101</v>
      </c>
      <c r="H304" s="224">
        <v>38.983590921784625</v>
      </c>
      <c r="I304" s="224" t="s">
        <v>279</v>
      </c>
      <c r="J304" s="224" t="s">
        <v>277</v>
      </c>
      <c r="K304" s="225">
        <v>0</v>
      </c>
    </row>
    <row r="305" spans="2:11" x14ac:dyDescent="0.15">
      <c r="B305" s="224" t="s">
        <v>276</v>
      </c>
      <c r="C305" s="224">
        <v>6</v>
      </c>
      <c r="D305" s="224" t="s">
        <v>744</v>
      </c>
      <c r="E305" s="224">
        <f>'Project Details and Calculation'!$AH$183</f>
        <v>6</v>
      </c>
      <c r="F305" s="224">
        <v>38.983590921784625</v>
      </c>
      <c r="G305" s="224">
        <v>6.06</v>
      </c>
      <c r="H305" s="224">
        <v>38.983590921784625</v>
      </c>
      <c r="I305" s="224" t="s">
        <v>279</v>
      </c>
      <c r="J305" s="224" t="s">
        <v>277</v>
      </c>
      <c r="K305" s="225">
        <v>0</v>
      </c>
    </row>
    <row r="306" spans="2:11" x14ac:dyDescent="0.15">
      <c r="B306" s="224" t="s">
        <v>276</v>
      </c>
      <c r="C306" s="224">
        <v>20.233590921784625</v>
      </c>
      <c r="D306" s="224" t="s">
        <v>954</v>
      </c>
      <c r="E306" s="224">
        <f>'Project Details and Calculation'!$AH$184</f>
        <v>20.233590921784625</v>
      </c>
      <c r="F306" s="224">
        <v>38.983590921784625</v>
      </c>
      <c r="G306" s="224">
        <v>20.435926831002472</v>
      </c>
      <c r="H306" s="224">
        <v>38.983590921784625</v>
      </c>
      <c r="I306" s="224" t="s">
        <v>279</v>
      </c>
      <c r="J306" s="224" t="s">
        <v>277</v>
      </c>
      <c r="K306" s="225">
        <v>0</v>
      </c>
    </row>
    <row r="307" spans="2:11" x14ac:dyDescent="0.15">
      <c r="B307" s="224" t="s">
        <v>276</v>
      </c>
      <c r="C307" s="224">
        <v>23.358590921784625</v>
      </c>
      <c r="D307" s="224" t="s">
        <v>961</v>
      </c>
      <c r="E307" s="224">
        <f>'Project Details and Calculation'!$AH$185</f>
        <v>23.358590921784625</v>
      </c>
      <c r="F307" s="224">
        <v>38.983590921784625</v>
      </c>
      <c r="G307" s="224">
        <v>23.592176831002472</v>
      </c>
      <c r="H307" s="224">
        <v>38.983590921784625</v>
      </c>
      <c r="I307" s="224" t="s">
        <v>279</v>
      </c>
      <c r="J307" s="224" t="s">
        <v>277</v>
      </c>
      <c r="K307" s="225">
        <v>0</v>
      </c>
    </row>
    <row r="308" spans="2:11" x14ac:dyDescent="0.15">
      <c r="B308" s="224" t="s">
        <v>276</v>
      </c>
      <c r="C308" s="224">
        <v>28.566924255117961</v>
      </c>
      <c r="D308" s="224" t="s">
        <v>968</v>
      </c>
      <c r="E308" s="224">
        <f>'Project Details and Calculation'!$AH$186</f>
        <v>28.566924255117961</v>
      </c>
      <c r="F308" s="224">
        <v>38.983590921784625</v>
      </c>
      <c r="G308" s="224">
        <v>28.85259349766914</v>
      </c>
      <c r="H308" s="224">
        <v>38.983590921784625</v>
      </c>
      <c r="I308" s="224" t="s">
        <v>279</v>
      </c>
      <c r="J308" s="224" t="s">
        <v>277</v>
      </c>
      <c r="K308" s="225">
        <v>0</v>
      </c>
    </row>
    <row r="309" spans="2:11" x14ac:dyDescent="0.15">
      <c r="B309" s="224" t="s">
        <v>276</v>
      </c>
      <c r="C309" s="224">
        <v>33.775257588451289</v>
      </c>
      <c r="D309" s="224" t="s">
        <v>975</v>
      </c>
      <c r="E309" s="224">
        <f>'Project Details and Calculation'!$AH$187</f>
        <v>33.775257588451289</v>
      </c>
      <c r="F309" s="224">
        <v>38.983590921784625</v>
      </c>
      <c r="G309" s="224">
        <v>34.113010164335805</v>
      </c>
      <c r="H309" s="224">
        <v>38.983590921784625</v>
      </c>
      <c r="I309" s="224" t="s">
        <v>279</v>
      </c>
      <c r="J309" s="224" t="s">
        <v>277</v>
      </c>
      <c r="K309" s="225">
        <v>0</v>
      </c>
    </row>
    <row r="310" spans="2:11" x14ac:dyDescent="0.15">
      <c r="B310" s="224" t="s">
        <v>276</v>
      </c>
      <c r="C310" s="224">
        <v>38.983590921784625</v>
      </c>
      <c r="D310" s="224" t="s">
        <v>982</v>
      </c>
      <c r="E310" s="224">
        <f>'Project Details and Calculation'!$AH$188</f>
        <v>38.983590921784625</v>
      </c>
      <c r="F310" s="224">
        <v>38.983590921784625</v>
      </c>
      <c r="G310" s="224">
        <v>39.373426831002469</v>
      </c>
      <c r="H310" s="224">
        <v>38.983590921784625</v>
      </c>
      <c r="I310" s="224" t="s">
        <v>279</v>
      </c>
      <c r="J310" s="224" t="s">
        <v>277</v>
      </c>
      <c r="K310" s="225">
        <v>0</v>
      </c>
    </row>
    <row r="311" spans="2:11" x14ac:dyDescent="0.15">
      <c r="B311" s="224" t="s">
        <v>276</v>
      </c>
      <c r="C311" s="224">
        <v>44.191924255117961</v>
      </c>
      <c r="D311" s="224" t="s">
        <v>989</v>
      </c>
      <c r="E311" s="224">
        <f>'Project Details and Calculation'!$AH$189</f>
        <v>44.191924255117961</v>
      </c>
      <c r="F311" s="224">
        <v>38.983590921784625</v>
      </c>
      <c r="G311" s="224">
        <v>44.63384349766914</v>
      </c>
      <c r="H311" s="224">
        <v>38.983590921784625</v>
      </c>
      <c r="I311" s="224" t="s">
        <v>279</v>
      </c>
      <c r="J311" s="224" t="s">
        <v>277</v>
      </c>
      <c r="K311" s="225">
        <v>0</v>
      </c>
    </row>
    <row r="312" spans="2:11" x14ac:dyDescent="0.15">
      <c r="B312" s="224" t="s">
        <v>276</v>
      </c>
      <c r="C312" s="224">
        <v>49.400257588451289</v>
      </c>
      <c r="D312" s="224" t="s">
        <v>996</v>
      </c>
      <c r="E312" s="224">
        <f>'Project Details and Calculation'!$AH$190</f>
        <v>49.400257588451289</v>
      </c>
      <c r="F312" s="224">
        <v>38.983590921784625</v>
      </c>
      <c r="G312" s="224">
        <v>49.894260164335805</v>
      </c>
      <c r="H312" s="224">
        <v>38.983590921784625</v>
      </c>
      <c r="I312" s="224" t="s">
        <v>279</v>
      </c>
      <c r="J312" s="224" t="s">
        <v>277</v>
      </c>
      <c r="K312" s="225">
        <v>0</v>
      </c>
    </row>
    <row r="313" spans="2:11" x14ac:dyDescent="0.15">
      <c r="B313" s="224" t="s">
        <v>276</v>
      </c>
      <c r="C313" s="224">
        <v>54.608590921784625</v>
      </c>
      <c r="D313" s="224" t="s">
        <v>1003</v>
      </c>
      <c r="E313" s="224">
        <f>'Project Details and Calculation'!$AH$191</f>
        <v>54.608590921784625</v>
      </c>
      <c r="F313" s="224">
        <v>38.983590921784625</v>
      </c>
      <c r="G313" s="224">
        <v>55.154676831002469</v>
      </c>
      <c r="H313" s="224">
        <v>38.983590921784625</v>
      </c>
      <c r="I313" s="224" t="s">
        <v>279</v>
      </c>
      <c r="J313" s="224" t="s">
        <v>277</v>
      </c>
      <c r="K313" s="225">
        <v>0</v>
      </c>
    </row>
    <row r="314" spans="2:11" x14ac:dyDescent="0.15">
      <c r="B314" s="224" t="s">
        <v>276</v>
      </c>
      <c r="C314" s="224">
        <v>59.816924255117961</v>
      </c>
      <c r="D314" s="224" t="s">
        <v>1010</v>
      </c>
      <c r="E314" s="224">
        <f>'Project Details and Calculation'!$AH$192</f>
        <v>59.816924255117961</v>
      </c>
      <c r="F314" s="224">
        <v>38.983590921784625</v>
      </c>
      <c r="G314" s="224">
        <v>60.41509349766914</v>
      </c>
      <c r="H314" s="224">
        <v>38.983590921784625</v>
      </c>
      <c r="I314" s="224" t="s">
        <v>279</v>
      </c>
      <c r="J314" s="224" t="s">
        <v>277</v>
      </c>
      <c r="K314" s="225">
        <v>0</v>
      </c>
    </row>
    <row r="315" spans="2:11" x14ac:dyDescent="0.15">
      <c r="B315" s="224" t="s">
        <v>276</v>
      </c>
      <c r="C315" s="224">
        <v>70.233590921784611</v>
      </c>
      <c r="D315" s="224" t="s">
        <v>1017</v>
      </c>
      <c r="E315" s="224">
        <f>'Project Details and Calculation'!$AH$193</f>
        <v>70.233590921784611</v>
      </c>
      <c r="F315" s="224">
        <v>38.983590921784625</v>
      </c>
      <c r="G315" s="224">
        <v>70.935926831002462</v>
      </c>
      <c r="H315" s="224">
        <v>38.983590921784625</v>
      </c>
      <c r="I315" s="224" t="s">
        <v>279</v>
      </c>
      <c r="J315" s="224" t="s">
        <v>277</v>
      </c>
      <c r="K315" s="225">
        <v>0</v>
      </c>
    </row>
    <row r="316" spans="2:11" x14ac:dyDescent="0.15">
      <c r="B316" s="224" t="s">
        <v>276</v>
      </c>
      <c r="C316" s="224">
        <v>80.650257588451282</v>
      </c>
      <c r="D316" s="224" t="s">
        <v>1024</v>
      </c>
      <c r="E316" s="224">
        <f>'Project Details and Calculation'!$AH$194</f>
        <v>80.650257588451282</v>
      </c>
      <c r="F316" s="224">
        <v>38.983590921784625</v>
      </c>
      <c r="G316" s="224">
        <v>81.45676016433579</v>
      </c>
      <c r="H316" s="224">
        <v>38.983590921784625</v>
      </c>
      <c r="I316" s="224" t="s">
        <v>279</v>
      </c>
      <c r="J316" s="224" t="s">
        <v>277</v>
      </c>
      <c r="K316" s="225">
        <v>0</v>
      </c>
    </row>
    <row r="317" spans="2:11" x14ac:dyDescent="0.15">
      <c r="B317" s="224" t="s">
        <v>276</v>
      </c>
      <c r="C317" s="224">
        <v>91.066924255117954</v>
      </c>
      <c r="D317" s="224" t="s">
        <v>1031</v>
      </c>
      <c r="E317" s="224">
        <f>'Project Details and Calculation'!$AH$195</f>
        <v>91.066924255117954</v>
      </c>
      <c r="F317" s="224">
        <v>38.983590921784625</v>
      </c>
      <c r="G317" s="224">
        <v>91.977593497669133</v>
      </c>
      <c r="H317" s="224">
        <v>38.983590921784625</v>
      </c>
      <c r="I317" s="224" t="s">
        <v>279</v>
      </c>
      <c r="J317" s="224" t="s">
        <v>277</v>
      </c>
      <c r="K317" s="225">
        <v>0</v>
      </c>
    </row>
    <row r="318" spans="2:11" x14ac:dyDescent="0.15">
      <c r="B318" s="224" t="s">
        <v>276</v>
      </c>
      <c r="C318" s="224">
        <v>101.48359092178461</v>
      </c>
      <c r="D318" s="224" t="s">
        <v>1038</v>
      </c>
      <c r="E318" s="224">
        <f>'Project Details and Calculation'!$AH$196</f>
        <v>101.48359092178461</v>
      </c>
      <c r="F318" s="224">
        <v>38.983590921784625</v>
      </c>
      <c r="G318" s="224">
        <v>102.49842683100246</v>
      </c>
      <c r="H318" s="224">
        <v>38.983590921784625</v>
      </c>
      <c r="I318" s="224" t="s">
        <v>279</v>
      </c>
      <c r="J318" s="224" t="s">
        <v>277</v>
      </c>
      <c r="K318" s="225">
        <v>0</v>
      </c>
    </row>
    <row r="319" spans="2:11" x14ac:dyDescent="0.15">
      <c r="B319" s="224" t="s">
        <v>276</v>
      </c>
      <c r="C319" s="224">
        <v>111.90025758845128</v>
      </c>
      <c r="D319" s="224" t="s">
        <v>1045</v>
      </c>
      <c r="E319" s="224">
        <f>'Project Details and Calculation'!$AH$197</f>
        <v>111.90025758845128</v>
      </c>
      <c r="F319" s="224">
        <v>38.983590921784625</v>
      </c>
      <c r="G319" s="224">
        <v>113.01926016433579</v>
      </c>
      <c r="H319" s="224">
        <v>38.983590921784625</v>
      </c>
      <c r="I319" s="224" t="s">
        <v>279</v>
      </c>
      <c r="J319" s="224" t="s">
        <v>277</v>
      </c>
      <c r="K319" s="225">
        <v>0</v>
      </c>
    </row>
    <row r="320" spans="2:11" x14ac:dyDescent="0.15">
      <c r="B320" s="224" t="s">
        <v>276</v>
      </c>
      <c r="C320" s="224">
        <v>122.31692425511795</v>
      </c>
      <c r="D320" s="224" t="s">
        <v>1052</v>
      </c>
      <c r="E320" s="224">
        <f>'Project Details and Calculation'!$AH$198</f>
        <v>122.31692425511795</v>
      </c>
      <c r="F320" s="224">
        <v>38.983590921784625</v>
      </c>
      <c r="G320" s="224">
        <v>123.54009349766913</v>
      </c>
      <c r="H320" s="224">
        <v>38.983590921784625</v>
      </c>
      <c r="I320" s="224" t="s">
        <v>279</v>
      </c>
      <c r="J320" s="224" t="s">
        <v>277</v>
      </c>
      <c r="K320" s="225">
        <v>0</v>
      </c>
    </row>
    <row r="321" spans="2:11" x14ac:dyDescent="0.15">
      <c r="B321" s="224" t="s">
        <v>276</v>
      </c>
      <c r="C321" s="224">
        <v>132.73359092178461</v>
      </c>
      <c r="D321" s="224" t="s">
        <v>1059</v>
      </c>
      <c r="E321" s="224">
        <f>'Project Details and Calculation'!$AH$199</f>
        <v>132.73359092178461</v>
      </c>
      <c r="F321" s="224">
        <v>38.983590921784625</v>
      </c>
      <c r="G321" s="224">
        <v>134.06092683100246</v>
      </c>
      <c r="H321" s="224">
        <v>38.983590921784625</v>
      </c>
      <c r="I321" s="224" t="s">
        <v>279</v>
      </c>
      <c r="J321" s="224" t="s">
        <v>277</v>
      </c>
      <c r="K321" s="225">
        <v>0</v>
      </c>
    </row>
    <row r="322" spans="2:11" x14ac:dyDescent="0.15">
      <c r="B322" s="224" t="s">
        <v>276</v>
      </c>
      <c r="C322" s="224">
        <v>143.1502575884513</v>
      </c>
      <c r="D322" s="224" t="s">
        <v>1066</v>
      </c>
      <c r="E322" s="224">
        <f>'Project Details and Calculation'!$AH$200</f>
        <v>143.1502575884513</v>
      </c>
      <c r="F322" s="224">
        <v>38.983590921784625</v>
      </c>
      <c r="G322" s="224">
        <v>144.5817601643358</v>
      </c>
      <c r="H322" s="224">
        <v>38.983590921784625</v>
      </c>
      <c r="I322" s="224" t="s">
        <v>279</v>
      </c>
      <c r="J322" s="224" t="s">
        <v>277</v>
      </c>
      <c r="K322" s="225">
        <v>0</v>
      </c>
    </row>
    <row r="323" spans="2:11" x14ac:dyDescent="0.15">
      <c r="B323" s="224" t="s">
        <v>276</v>
      </c>
      <c r="C323" s="224">
        <v>153.56692425511795</v>
      </c>
      <c r="D323" s="224" t="s">
        <v>1073</v>
      </c>
      <c r="E323" s="224">
        <f>'Project Details and Calculation'!$AH$201</f>
        <v>153.56692425511795</v>
      </c>
      <c r="F323" s="224">
        <v>38.983590921784625</v>
      </c>
      <c r="G323" s="224">
        <v>155.10259349766915</v>
      </c>
      <c r="H323" s="224">
        <v>38.983590921784625</v>
      </c>
      <c r="I323" s="224" t="s">
        <v>279</v>
      </c>
      <c r="J323" s="224" t="s">
        <v>277</v>
      </c>
      <c r="K323" s="225">
        <v>0</v>
      </c>
    </row>
    <row r="324" spans="2:11" x14ac:dyDescent="0.15">
      <c r="B324" s="224" t="s">
        <v>276</v>
      </c>
      <c r="C324" s="224">
        <v>163.98359092178461</v>
      </c>
      <c r="D324" s="224" t="s">
        <v>1080</v>
      </c>
      <c r="E324" s="224">
        <f>'Project Details and Calculation'!$AH$202</f>
        <v>163.98359092178461</v>
      </c>
      <c r="F324" s="224">
        <v>38.983590921784625</v>
      </c>
      <c r="G324" s="224">
        <v>165.62342683100246</v>
      </c>
      <c r="H324" s="224">
        <v>38.983590921784625</v>
      </c>
      <c r="I324" s="224" t="s">
        <v>279</v>
      </c>
      <c r="J324" s="224" t="s">
        <v>277</v>
      </c>
      <c r="K324" s="225">
        <v>0</v>
      </c>
    </row>
    <row r="325" spans="2:11" x14ac:dyDescent="0.15">
      <c r="B325" s="224" t="s">
        <v>276</v>
      </c>
      <c r="C325" s="224">
        <v>174.4002575884513</v>
      </c>
      <c r="D325" s="224" t="s">
        <v>1087</v>
      </c>
      <c r="E325" s="224">
        <f>'Project Details and Calculation'!$AH$203</f>
        <v>174.4002575884513</v>
      </c>
      <c r="F325" s="224">
        <v>38.983590921784625</v>
      </c>
      <c r="G325" s="224">
        <v>176.1442601643358</v>
      </c>
      <c r="H325" s="224">
        <v>38.983590921784625</v>
      </c>
      <c r="I325" s="224" t="s">
        <v>279</v>
      </c>
      <c r="J325" s="224" t="s">
        <v>277</v>
      </c>
      <c r="K325" s="225">
        <v>0</v>
      </c>
    </row>
    <row r="326" spans="2:11" x14ac:dyDescent="0.15">
      <c r="B326" s="224" t="s">
        <v>276</v>
      </c>
      <c r="C326" s="224">
        <v>184.81692425511795</v>
      </c>
      <c r="D326" s="224" t="s">
        <v>1094</v>
      </c>
      <c r="E326" s="224">
        <f>'Project Details and Calculation'!$AH$204</f>
        <v>184.81692425511795</v>
      </c>
      <c r="F326" s="224">
        <v>38.983590921784625</v>
      </c>
      <c r="G326" s="224">
        <v>186.66509349766915</v>
      </c>
      <c r="H326" s="224">
        <v>38.983590921784625</v>
      </c>
      <c r="I326" s="224" t="s">
        <v>279</v>
      </c>
      <c r="J326" s="224" t="s">
        <v>277</v>
      </c>
      <c r="K326" s="225">
        <v>0</v>
      </c>
    </row>
    <row r="327" spans="2:11" x14ac:dyDescent="0.15">
      <c r="B327" s="224" t="s">
        <v>276</v>
      </c>
      <c r="C327" s="224">
        <v>195.23359092178461</v>
      </c>
      <c r="D327" s="224" t="s">
        <v>1101</v>
      </c>
      <c r="E327" s="224">
        <f>'Project Details and Calculation'!$AH$205</f>
        <v>195.23359092178461</v>
      </c>
      <c r="F327" s="224">
        <v>38.983590921784625</v>
      </c>
      <c r="G327" s="224">
        <v>197.18592683100246</v>
      </c>
      <c r="H327" s="224">
        <v>38.983590921784625</v>
      </c>
      <c r="I327" s="224" t="s">
        <v>279</v>
      </c>
      <c r="J327" s="224" t="s">
        <v>277</v>
      </c>
      <c r="K327" s="225">
        <v>0</v>
      </c>
    </row>
    <row r="328" spans="2:11" x14ac:dyDescent="0.15">
      <c r="B328" s="224" t="s">
        <v>276</v>
      </c>
      <c r="C328" s="224">
        <v>205.6502575884513</v>
      </c>
      <c r="D328" s="224" t="s">
        <v>1108</v>
      </c>
      <c r="E328" s="224">
        <f>'Project Details and Calculation'!$AH$206</f>
        <v>205.6502575884513</v>
      </c>
      <c r="F328" s="224">
        <v>38.983590921784625</v>
      </c>
      <c r="G328" s="224">
        <v>207.7067601643358</v>
      </c>
      <c r="H328" s="224">
        <v>38.983590921784625</v>
      </c>
      <c r="I328" s="224" t="s">
        <v>279</v>
      </c>
      <c r="J328" s="224" t="s">
        <v>277</v>
      </c>
      <c r="K328" s="225">
        <v>0</v>
      </c>
    </row>
    <row r="329" spans="2:11" x14ac:dyDescent="0.15">
      <c r="B329" s="224" t="s">
        <v>276</v>
      </c>
      <c r="C329" s="224">
        <v>216.06692425511795</v>
      </c>
      <c r="D329" s="224" t="s">
        <v>1115</v>
      </c>
      <c r="E329" s="224">
        <f>'Project Details and Calculation'!$AH$207</f>
        <v>216.06692425511795</v>
      </c>
      <c r="F329" s="224">
        <v>38.983590921784625</v>
      </c>
      <c r="G329" s="224">
        <v>218.22759349766915</v>
      </c>
      <c r="H329" s="224">
        <v>38.983590921784625</v>
      </c>
      <c r="I329" s="224" t="s">
        <v>279</v>
      </c>
      <c r="J329" s="224" t="s">
        <v>277</v>
      </c>
      <c r="K329" s="225">
        <v>0</v>
      </c>
    </row>
    <row r="330" spans="2:11" x14ac:dyDescent="0.15">
      <c r="B330" s="224" t="s">
        <v>276</v>
      </c>
      <c r="C330" s="224">
        <v>226.48359092178461</v>
      </c>
      <c r="D330" s="224" t="s">
        <v>1122</v>
      </c>
      <c r="E330" s="224">
        <f>'Project Details and Calculation'!$AH$208</f>
        <v>226.48359092178461</v>
      </c>
      <c r="F330" s="224">
        <v>38.983590921784625</v>
      </c>
      <c r="G330" s="224">
        <v>228.74842683100246</v>
      </c>
      <c r="H330" s="224">
        <v>38.983590921784625</v>
      </c>
      <c r="I330" s="224" t="s">
        <v>279</v>
      </c>
      <c r="J330" s="224" t="s">
        <v>277</v>
      </c>
      <c r="K330" s="225">
        <v>0</v>
      </c>
    </row>
    <row r="331" spans="2:11" x14ac:dyDescent="0.15">
      <c r="B331" s="224" t="s">
        <v>276</v>
      </c>
      <c r="C331" s="224">
        <v>236.9002575884513</v>
      </c>
      <c r="D331" s="224" t="s">
        <v>1129</v>
      </c>
      <c r="E331" s="224">
        <f>'Project Details and Calculation'!$AH$209</f>
        <v>236.9002575884513</v>
      </c>
      <c r="F331" s="224">
        <v>38.983590921784625</v>
      </c>
      <c r="G331" s="224">
        <v>239.2692601643358</v>
      </c>
      <c r="H331" s="224">
        <v>38.983590921784625</v>
      </c>
      <c r="I331" s="224" t="s">
        <v>279</v>
      </c>
      <c r="J331" s="224" t="s">
        <v>277</v>
      </c>
      <c r="K331" s="225">
        <v>0</v>
      </c>
    </row>
    <row r="332" spans="2:11" x14ac:dyDescent="0.15">
      <c r="B332" s="224" t="s">
        <v>276</v>
      </c>
      <c r="C332" s="224">
        <v>247.31692425511795</v>
      </c>
      <c r="D332" s="224" t="s">
        <v>1136</v>
      </c>
      <c r="E332" s="224">
        <f>'Project Details and Calculation'!$AH$210</f>
        <v>247.31692425511795</v>
      </c>
      <c r="F332" s="224">
        <v>38.983590921784625</v>
      </c>
      <c r="G332" s="224">
        <v>249.79009349766915</v>
      </c>
      <c r="H332" s="224">
        <v>38.983590921784625</v>
      </c>
      <c r="I332" s="224" t="s">
        <v>279</v>
      </c>
      <c r="J332" s="224" t="s">
        <v>277</v>
      </c>
      <c r="K332" s="225">
        <v>0</v>
      </c>
    </row>
    <row r="333" spans="2:11" x14ac:dyDescent="0.15">
      <c r="B333" s="224" t="s">
        <v>276</v>
      </c>
      <c r="C333" s="224">
        <v>257.73359092178464</v>
      </c>
      <c r="D333" s="224" t="s">
        <v>1143</v>
      </c>
      <c r="E333" s="224">
        <f>'Project Details and Calculation'!$AH$211</f>
        <v>257.73359092178464</v>
      </c>
      <c r="F333" s="224">
        <v>38.983590921784625</v>
      </c>
      <c r="G333" s="224">
        <v>260.31092683100246</v>
      </c>
      <c r="H333" s="224">
        <v>38.983590921784625</v>
      </c>
      <c r="I333" s="224" t="s">
        <v>279</v>
      </c>
      <c r="J333" s="224" t="s">
        <v>277</v>
      </c>
      <c r="K333" s="225">
        <v>0</v>
      </c>
    </row>
    <row r="334" spans="2:11" x14ac:dyDescent="0.15">
      <c r="B334" s="224" t="s">
        <v>276</v>
      </c>
      <c r="C334" s="224">
        <v>268.15025758845127</v>
      </c>
      <c r="D334" s="224" t="s">
        <v>1150</v>
      </c>
      <c r="E334" s="224">
        <f>'Project Details and Calculation'!$AH$212</f>
        <v>268.15025758845127</v>
      </c>
      <c r="F334" s="224">
        <v>38.983590921784625</v>
      </c>
      <c r="G334" s="224">
        <v>270.83176016433578</v>
      </c>
      <c r="H334" s="224">
        <v>38.983590921784625</v>
      </c>
      <c r="I334" s="224" t="s">
        <v>279</v>
      </c>
      <c r="J334" s="224" t="s">
        <v>277</v>
      </c>
      <c r="K334" s="225">
        <v>0</v>
      </c>
    </row>
    <row r="335" spans="2:11" x14ac:dyDescent="0.15">
      <c r="B335" s="224" t="s">
        <v>1209</v>
      </c>
      <c r="C335" s="224">
        <v>6</v>
      </c>
      <c r="D335" s="224" t="s">
        <v>1210</v>
      </c>
      <c r="E335" s="224">
        <f>Sheet6!$B$1</f>
        <v>6</v>
      </c>
      <c r="F335" s="224">
        <v>38.983590921784625</v>
      </c>
      <c r="G335" s="224">
        <v>6.06</v>
      </c>
      <c r="H335" s="224">
        <v>38.983590921784625</v>
      </c>
      <c r="I335" s="224" t="s">
        <v>279</v>
      </c>
      <c r="J335" s="224" t="s">
        <v>277</v>
      </c>
      <c r="K335" s="225">
        <v>0</v>
      </c>
    </row>
    <row r="336" spans="2:11" x14ac:dyDescent="0.15">
      <c r="B336" s="224" t="s">
        <v>1209</v>
      </c>
      <c r="C336" s="224">
        <v>44.725918638614353</v>
      </c>
      <c r="D336" s="224" t="s">
        <v>1256</v>
      </c>
      <c r="E336" s="224">
        <f>Sheet6!$B$10</f>
        <v>44.725918638614353</v>
      </c>
      <c r="F336" s="224">
        <v>38.983590921784625</v>
      </c>
      <c r="G336" s="224">
        <v>45.173177825000494</v>
      </c>
      <c r="H336" s="224">
        <v>38.983590921784625</v>
      </c>
      <c r="I336" s="224" t="s">
        <v>279</v>
      </c>
      <c r="J336" s="224" t="s">
        <v>277</v>
      </c>
      <c r="K336" s="225">
        <v>0</v>
      </c>
    </row>
    <row r="337" spans="2:11" x14ac:dyDescent="0.15">
      <c r="B337" s="224" t="s">
        <v>1304</v>
      </c>
      <c r="C337" s="224">
        <v>218</v>
      </c>
      <c r="D337" s="224" t="s">
        <v>1256</v>
      </c>
      <c r="E337" s="224">
        <f>Sheet5!$B$10</f>
        <v>218</v>
      </c>
      <c r="F337" s="224">
        <v>38.983590921784625</v>
      </c>
      <c r="G337" s="224">
        <v>220.18</v>
      </c>
      <c r="H337" s="224">
        <v>38.983590921784625</v>
      </c>
      <c r="I337" s="224" t="s">
        <v>279</v>
      </c>
      <c r="J337" s="224" t="s">
        <v>277</v>
      </c>
      <c r="K337" s="225">
        <v>0</v>
      </c>
    </row>
    <row r="338" spans="2:11" x14ac:dyDescent="0.15">
      <c r="B338" s="224" t="s">
        <v>1336</v>
      </c>
      <c r="C338" s="224">
        <v>3600</v>
      </c>
      <c r="D338" s="224" t="s">
        <v>1256</v>
      </c>
      <c r="E338" s="224">
        <f>Sheet3!$B$10</f>
        <v>3600</v>
      </c>
      <c r="F338" s="224">
        <v>38.983590921784625</v>
      </c>
      <c r="G338" s="224">
        <v>3636</v>
      </c>
      <c r="H338" s="224">
        <v>38.983590921784625</v>
      </c>
      <c r="I338" s="224" t="s">
        <v>279</v>
      </c>
      <c r="J338" s="224" t="s">
        <v>277</v>
      </c>
      <c r="K338" s="225">
        <v>0</v>
      </c>
    </row>
    <row r="339" spans="2:11" x14ac:dyDescent="0.15">
      <c r="B339" s="224" t="s">
        <v>1346</v>
      </c>
      <c r="C339" s="224">
        <v>10</v>
      </c>
      <c r="D339" s="224" t="s">
        <v>1256</v>
      </c>
      <c r="E339" s="224">
        <f>Sheet8!$B$8</f>
        <v>1.1599999999999999</v>
      </c>
      <c r="F339" s="224">
        <v>38.983590921784625</v>
      </c>
      <c r="G339" s="224">
        <v>10.1</v>
      </c>
      <c r="H339" s="224">
        <v>38.983590921784625</v>
      </c>
      <c r="I339" s="224" t="s">
        <v>279</v>
      </c>
      <c r="J339" s="224" t="s">
        <v>277</v>
      </c>
      <c r="K339" s="225">
        <v>0</v>
      </c>
    </row>
    <row r="340" spans="2:11" x14ac:dyDescent="0.15">
      <c r="B340" s="224" t="s">
        <v>1337</v>
      </c>
      <c r="C340" s="224">
        <v>140</v>
      </c>
      <c r="D340" s="224" t="s">
        <v>1256</v>
      </c>
      <c r="E340" s="224">
        <f>Sheet4!$B$10</f>
        <v>140</v>
      </c>
      <c r="F340" s="224">
        <v>38.983590921784625</v>
      </c>
      <c r="G340" s="224">
        <v>141.4</v>
      </c>
      <c r="H340" s="224">
        <v>38.983590921784625</v>
      </c>
      <c r="I340" s="224" t="s">
        <v>279</v>
      </c>
      <c r="J340" s="224" t="s">
        <v>277</v>
      </c>
      <c r="K340" s="225">
        <v>0</v>
      </c>
    </row>
    <row r="341" spans="2:11" x14ac:dyDescent="0.15">
      <c r="B341" s="224" t="s">
        <v>1209</v>
      </c>
      <c r="C341" s="224">
        <v>49.934251971947688</v>
      </c>
      <c r="D341" s="224" t="s">
        <v>1258</v>
      </c>
      <c r="E341" s="224">
        <f>Sheet6!$B$11</f>
        <v>49.934251971947688</v>
      </c>
      <c r="F341" s="224">
        <v>38.983590921784625</v>
      </c>
      <c r="G341" s="224">
        <v>50.433594491667165</v>
      </c>
      <c r="H341" s="224">
        <v>38.983590921784625</v>
      </c>
      <c r="I341" s="224" t="s">
        <v>279</v>
      </c>
      <c r="J341" s="224" t="s">
        <v>277</v>
      </c>
      <c r="K341" s="225">
        <v>0</v>
      </c>
    </row>
    <row r="342" spans="2:11" x14ac:dyDescent="0.15">
      <c r="B342" s="224" t="s">
        <v>1304</v>
      </c>
      <c r="C342" s="224">
        <v>228</v>
      </c>
      <c r="D342" s="224" t="s">
        <v>1258</v>
      </c>
      <c r="E342" s="224">
        <f>Sheet5!$B$11</f>
        <v>228</v>
      </c>
      <c r="F342" s="224">
        <v>38.983590921784625</v>
      </c>
      <c r="G342" s="224">
        <v>230.28</v>
      </c>
      <c r="H342" s="224">
        <v>38.983590921784625</v>
      </c>
      <c r="I342" s="224" t="s">
        <v>279</v>
      </c>
      <c r="J342" s="224" t="s">
        <v>277</v>
      </c>
      <c r="K342" s="225">
        <v>0</v>
      </c>
    </row>
    <row r="343" spans="2:11" x14ac:dyDescent="0.15">
      <c r="B343" s="224" t="s">
        <v>1337</v>
      </c>
      <c r="C343" s="224">
        <v>75</v>
      </c>
      <c r="D343" s="224" t="s">
        <v>1258</v>
      </c>
      <c r="E343" s="224">
        <f>Sheet4!$B$11</f>
        <v>75</v>
      </c>
      <c r="F343" s="224">
        <v>38.983590921784625</v>
      </c>
      <c r="G343" s="224">
        <v>75.75</v>
      </c>
      <c r="H343" s="224">
        <v>38.983590921784625</v>
      </c>
      <c r="I343" s="224" t="s">
        <v>279</v>
      </c>
      <c r="J343" s="224" t="s">
        <v>277</v>
      </c>
      <c r="K343" s="225">
        <v>0</v>
      </c>
    </row>
    <row r="344" spans="2:11" x14ac:dyDescent="0.15">
      <c r="B344" s="224" t="s">
        <v>1209</v>
      </c>
      <c r="C344" s="224">
        <v>60.350918638614353</v>
      </c>
      <c r="D344" s="224" t="s">
        <v>1260</v>
      </c>
      <c r="E344" s="224">
        <f>Sheet6!$B$12</f>
        <v>60.350918638614353</v>
      </c>
      <c r="F344" s="224">
        <v>38.983590921784625</v>
      </c>
      <c r="G344" s="224">
        <v>60.954427825000494</v>
      </c>
      <c r="H344" s="224">
        <v>38.983590921784625</v>
      </c>
      <c r="I344" s="224" t="s">
        <v>279</v>
      </c>
      <c r="J344" s="224" t="s">
        <v>277</v>
      </c>
      <c r="K344" s="225">
        <v>0</v>
      </c>
    </row>
    <row r="345" spans="2:11" x14ac:dyDescent="0.15">
      <c r="B345" s="224" t="s">
        <v>1304</v>
      </c>
      <c r="C345" s="224">
        <v>235</v>
      </c>
      <c r="D345" s="224" t="s">
        <v>1260</v>
      </c>
      <c r="E345" s="224">
        <f>Sheet5!$B$12</f>
        <v>235</v>
      </c>
      <c r="F345" s="224">
        <v>38.983590921784625</v>
      </c>
      <c r="G345" s="224">
        <v>237.35</v>
      </c>
      <c r="H345" s="224">
        <v>38.983590921784625</v>
      </c>
      <c r="I345" s="224" t="s">
        <v>279</v>
      </c>
      <c r="J345" s="224" t="s">
        <v>277</v>
      </c>
      <c r="K345" s="225">
        <v>0</v>
      </c>
    </row>
    <row r="346" spans="2:11" x14ac:dyDescent="0.15">
      <c r="B346" s="224" t="s">
        <v>1337</v>
      </c>
      <c r="C346" s="224">
        <v>60</v>
      </c>
      <c r="D346" s="224" t="s">
        <v>1260</v>
      </c>
      <c r="E346" s="224">
        <f>Sheet4!$B$12</f>
        <v>60</v>
      </c>
      <c r="F346" s="224">
        <v>38.983590921784625</v>
      </c>
      <c r="G346" s="224">
        <v>60.6</v>
      </c>
      <c r="H346" s="224">
        <v>38.983590921784625</v>
      </c>
      <c r="I346" s="224" t="s">
        <v>279</v>
      </c>
      <c r="J346" s="224" t="s">
        <v>277</v>
      </c>
      <c r="K346" s="225">
        <v>0</v>
      </c>
    </row>
    <row r="347" spans="2:11" x14ac:dyDescent="0.15">
      <c r="B347" s="224" t="s">
        <v>1209</v>
      </c>
      <c r="C347" s="224">
        <v>70.767585305281017</v>
      </c>
      <c r="D347" s="224" t="s">
        <v>1262</v>
      </c>
      <c r="E347" s="224">
        <f>Sheet6!$B$13</f>
        <v>70.767585305281017</v>
      </c>
      <c r="F347" s="224">
        <v>38.983590921784625</v>
      </c>
      <c r="G347" s="224">
        <v>71.475261158333822</v>
      </c>
      <c r="H347" s="224">
        <v>38.983590921784625</v>
      </c>
      <c r="I347" s="224" t="s">
        <v>279</v>
      </c>
      <c r="J347" s="224" t="s">
        <v>277</v>
      </c>
      <c r="K347" s="225">
        <v>0</v>
      </c>
    </row>
    <row r="348" spans="2:11" x14ac:dyDescent="0.15">
      <c r="B348" s="224" t="s">
        <v>1304</v>
      </c>
      <c r="C348" s="224">
        <v>243</v>
      </c>
      <c r="D348" s="224" t="s">
        <v>1262</v>
      </c>
      <c r="E348" s="224">
        <f>Sheet5!$B$13</f>
        <v>243</v>
      </c>
      <c r="F348" s="224">
        <v>38.983590921784625</v>
      </c>
      <c r="G348" s="224">
        <v>245.43</v>
      </c>
      <c r="H348" s="224">
        <v>38.983590921784625</v>
      </c>
      <c r="I348" s="224" t="s">
        <v>279</v>
      </c>
      <c r="J348" s="224" t="s">
        <v>277</v>
      </c>
      <c r="K348" s="225">
        <v>0</v>
      </c>
    </row>
    <row r="349" spans="2:11" x14ac:dyDescent="0.15">
      <c r="B349" s="224" t="s">
        <v>1337</v>
      </c>
      <c r="C349" s="224">
        <v>600</v>
      </c>
      <c r="D349" s="224" t="s">
        <v>1262</v>
      </c>
      <c r="E349" s="224">
        <f>Sheet4!$B$13</f>
        <v>600</v>
      </c>
      <c r="F349" s="224">
        <v>38.983590921784625</v>
      </c>
      <c r="G349" s="224">
        <v>606</v>
      </c>
      <c r="H349" s="224">
        <v>38.983590921784625</v>
      </c>
      <c r="I349" s="224" t="s">
        <v>279</v>
      </c>
      <c r="J349" s="224" t="s">
        <v>277</v>
      </c>
      <c r="K349" s="225">
        <v>0</v>
      </c>
    </row>
    <row r="350" spans="2:11" x14ac:dyDescent="0.15">
      <c r="B350" s="224" t="s">
        <v>1209</v>
      </c>
      <c r="C350" s="224">
        <v>81.184251971947688</v>
      </c>
      <c r="D350" s="224" t="s">
        <v>1264</v>
      </c>
      <c r="E350" s="224">
        <f>Sheet6!$B$14</f>
        <v>81.184251971947688</v>
      </c>
      <c r="F350" s="224">
        <v>38.983590921784625</v>
      </c>
      <c r="G350" s="224">
        <v>81.996094491667165</v>
      </c>
      <c r="H350" s="224">
        <v>38.983590921784625</v>
      </c>
      <c r="I350" s="224" t="s">
        <v>279</v>
      </c>
      <c r="J350" s="224" t="s">
        <v>277</v>
      </c>
      <c r="K350" s="225">
        <v>0</v>
      </c>
    </row>
    <row r="351" spans="2:11" x14ac:dyDescent="0.15">
      <c r="B351" s="224" t="s">
        <v>1304</v>
      </c>
      <c r="C351" s="224">
        <v>249</v>
      </c>
      <c r="D351" s="224" t="s">
        <v>1264</v>
      </c>
      <c r="E351" s="224">
        <f>Sheet5!$B$14</f>
        <v>249</v>
      </c>
      <c r="F351" s="224">
        <v>38.983590921784625</v>
      </c>
      <c r="G351" s="224">
        <v>251.49</v>
      </c>
      <c r="H351" s="224">
        <v>38.983590921784625</v>
      </c>
      <c r="I351" s="224" t="s">
        <v>279</v>
      </c>
      <c r="J351" s="224" t="s">
        <v>277</v>
      </c>
      <c r="K351" s="225">
        <v>0</v>
      </c>
    </row>
    <row r="352" spans="2:11" x14ac:dyDescent="0.15">
      <c r="B352" s="224" t="s">
        <v>1337</v>
      </c>
      <c r="C352" s="224">
        <v>600</v>
      </c>
      <c r="D352" s="224" t="s">
        <v>1264</v>
      </c>
      <c r="E352" s="224">
        <f>Sheet4!$B$14</f>
        <v>600</v>
      </c>
      <c r="F352" s="224">
        <v>38.983590921784625</v>
      </c>
      <c r="G352" s="224">
        <v>606</v>
      </c>
      <c r="H352" s="224">
        <v>38.983590921784625</v>
      </c>
      <c r="I352" s="224" t="s">
        <v>279</v>
      </c>
      <c r="J352" s="224" t="s">
        <v>277</v>
      </c>
      <c r="K352" s="225">
        <v>0</v>
      </c>
    </row>
    <row r="353" spans="2:11" x14ac:dyDescent="0.15">
      <c r="B353" s="224" t="s">
        <v>1209</v>
      </c>
      <c r="C353" s="224">
        <v>91.600918638614345</v>
      </c>
      <c r="D353" s="224" t="s">
        <v>1266</v>
      </c>
      <c r="E353" s="224">
        <f>Sheet6!$B$15</f>
        <v>91.600918638614345</v>
      </c>
      <c r="F353" s="224">
        <v>38.983590921784625</v>
      </c>
      <c r="G353" s="224">
        <v>92.516927825000494</v>
      </c>
      <c r="H353" s="224">
        <v>38.983590921784625</v>
      </c>
      <c r="I353" s="224" t="s">
        <v>279</v>
      </c>
      <c r="J353" s="224" t="s">
        <v>277</v>
      </c>
      <c r="K353" s="225">
        <v>0</v>
      </c>
    </row>
    <row r="354" spans="2:11" x14ac:dyDescent="0.15">
      <c r="B354" s="224" t="s">
        <v>1304</v>
      </c>
      <c r="C354" s="224">
        <v>251</v>
      </c>
      <c r="D354" s="224" t="s">
        <v>1266</v>
      </c>
      <c r="E354" s="224">
        <f>Sheet5!$B$15</f>
        <v>251</v>
      </c>
      <c r="F354" s="224">
        <v>38.983590921784625</v>
      </c>
      <c r="G354" s="224">
        <v>253.51</v>
      </c>
      <c r="H354" s="224">
        <v>38.983590921784625</v>
      </c>
      <c r="I354" s="224" t="s">
        <v>279</v>
      </c>
      <c r="J354" s="224" t="s">
        <v>277</v>
      </c>
      <c r="K354" s="225">
        <v>0</v>
      </c>
    </row>
    <row r="355" spans="2:11" x14ac:dyDescent="0.15">
      <c r="B355" s="224" t="s">
        <v>1337</v>
      </c>
      <c r="C355" s="224">
        <v>110</v>
      </c>
      <c r="D355" s="224" t="s">
        <v>1266</v>
      </c>
      <c r="E355" s="224">
        <f>Sheet4!$B$15</f>
        <v>110</v>
      </c>
      <c r="F355" s="224">
        <v>38.983590921784625</v>
      </c>
      <c r="G355" s="224">
        <v>111.1</v>
      </c>
      <c r="H355" s="224">
        <v>38.983590921784625</v>
      </c>
      <c r="I355" s="224" t="s">
        <v>279</v>
      </c>
      <c r="J355" s="224" t="s">
        <v>277</v>
      </c>
      <c r="K355" s="225">
        <v>0</v>
      </c>
    </row>
    <row r="356" spans="2:11" x14ac:dyDescent="0.15">
      <c r="B356" s="224" t="s">
        <v>1209</v>
      </c>
      <c r="C356" s="224">
        <v>102.01758530528102</v>
      </c>
      <c r="D356" s="224" t="s">
        <v>1268</v>
      </c>
      <c r="E356" s="224">
        <f>Sheet6!$B$16</f>
        <v>102.01758530528102</v>
      </c>
      <c r="F356" s="224">
        <v>38.983590921784625</v>
      </c>
      <c r="G356" s="224">
        <v>103.03776115833382</v>
      </c>
      <c r="H356" s="224">
        <v>38.983590921784625</v>
      </c>
      <c r="I356" s="224" t="s">
        <v>279</v>
      </c>
      <c r="J356" s="224" t="s">
        <v>277</v>
      </c>
      <c r="K356" s="225">
        <v>0</v>
      </c>
    </row>
    <row r="357" spans="2:11" x14ac:dyDescent="0.15">
      <c r="B357" s="224" t="s">
        <v>1304</v>
      </c>
      <c r="C357" s="224">
        <v>253</v>
      </c>
      <c r="D357" s="224" t="s">
        <v>1268</v>
      </c>
      <c r="E357" s="224">
        <f>Sheet5!$B$16</f>
        <v>253</v>
      </c>
      <c r="F357" s="224">
        <v>38.983590921784625</v>
      </c>
      <c r="G357" s="224">
        <v>255.53</v>
      </c>
      <c r="H357" s="224">
        <v>38.983590921784625</v>
      </c>
      <c r="I357" s="224" t="s">
        <v>279</v>
      </c>
      <c r="J357" s="224" t="s">
        <v>277</v>
      </c>
      <c r="K357" s="225">
        <v>0</v>
      </c>
    </row>
    <row r="358" spans="2:11" x14ac:dyDescent="0.15">
      <c r="B358" s="224" t="s">
        <v>1337</v>
      </c>
      <c r="C358" s="224">
        <v>115</v>
      </c>
      <c r="D358" s="224" t="s">
        <v>1268</v>
      </c>
      <c r="E358" s="224">
        <f>Sheet4!$B$16</f>
        <v>115</v>
      </c>
      <c r="F358" s="224">
        <v>38.983590921784625</v>
      </c>
      <c r="G358" s="224">
        <v>116.15</v>
      </c>
      <c r="H358" s="224">
        <v>38.983590921784625</v>
      </c>
      <c r="I358" s="224" t="s">
        <v>279</v>
      </c>
      <c r="J358" s="224" t="s">
        <v>277</v>
      </c>
      <c r="K358" s="225">
        <v>0</v>
      </c>
    </row>
    <row r="359" spans="2:11" x14ac:dyDescent="0.15">
      <c r="B359" s="224" t="s">
        <v>1209</v>
      </c>
      <c r="C359" s="224">
        <v>112.43425197194767</v>
      </c>
      <c r="D359" s="224" t="s">
        <v>1270</v>
      </c>
      <c r="E359" s="224">
        <f>Sheet6!$B$17</f>
        <v>112.43425197194767</v>
      </c>
      <c r="F359" s="224">
        <v>38.983590921784625</v>
      </c>
      <c r="G359" s="224">
        <v>113.55859449166715</v>
      </c>
      <c r="H359" s="224">
        <v>38.983590921784625</v>
      </c>
      <c r="I359" s="224" t="s">
        <v>279</v>
      </c>
      <c r="J359" s="224" t="s">
        <v>277</v>
      </c>
      <c r="K359" s="225">
        <v>0</v>
      </c>
    </row>
    <row r="360" spans="2:11" x14ac:dyDescent="0.15">
      <c r="B360" s="224" t="s">
        <v>1304</v>
      </c>
      <c r="C360" s="224">
        <v>253</v>
      </c>
      <c r="D360" s="224" t="s">
        <v>1270</v>
      </c>
      <c r="E360" s="224">
        <f>Sheet5!$B$17</f>
        <v>253</v>
      </c>
      <c r="F360" s="224">
        <v>38.983590921784625</v>
      </c>
      <c r="G360" s="224">
        <v>255.53</v>
      </c>
      <c r="H360" s="224">
        <v>38.983590921784625</v>
      </c>
      <c r="I360" s="224" t="s">
        <v>279</v>
      </c>
      <c r="J360" s="224" t="s">
        <v>277</v>
      </c>
      <c r="K360" s="225">
        <v>0</v>
      </c>
    </row>
    <row r="361" spans="2:11" x14ac:dyDescent="0.15">
      <c r="B361" s="224" t="s">
        <v>1337</v>
      </c>
      <c r="C361" s="224">
        <v>95</v>
      </c>
      <c r="D361" s="224" t="s">
        <v>1270</v>
      </c>
      <c r="E361" s="224">
        <f>Sheet4!$B$17</f>
        <v>95</v>
      </c>
      <c r="F361" s="224">
        <v>38.983590921784625</v>
      </c>
      <c r="G361" s="224">
        <v>95.95</v>
      </c>
      <c r="H361" s="224">
        <v>38.983590921784625</v>
      </c>
      <c r="I361" s="224" t="s">
        <v>279</v>
      </c>
      <c r="J361" s="224" t="s">
        <v>277</v>
      </c>
      <c r="K361" s="225">
        <v>0</v>
      </c>
    </row>
    <row r="362" spans="2:11" x14ac:dyDescent="0.15">
      <c r="B362" s="224" t="s">
        <v>1209</v>
      </c>
      <c r="C362" s="224">
        <v>122.85091863861435</v>
      </c>
      <c r="D362" s="224" t="s">
        <v>1273</v>
      </c>
      <c r="E362" s="224">
        <f>Sheet6!$B$18</f>
        <v>122.85091863861435</v>
      </c>
      <c r="F362" s="224">
        <v>38.983590921784625</v>
      </c>
      <c r="G362" s="224">
        <v>124.07942782500049</v>
      </c>
      <c r="H362" s="224">
        <v>38.983590921784625</v>
      </c>
      <c r="I362" s="224" t="s">
        <v>279</v>
      </c>
      <c r="J362" s="224" t="s">
        <v>277</v>
      </c>
      <c r="K362" s="225">
        <v>0</v>
      </c>
    </row>
    <row r="363" spans="2:11" x14ac:dyDescent="0.15">
      <c r="B363" s="224" t="s">
        <v>1304</v>
      </c>
      <c r="C363" s="224">
        <v>260</v>
      </c>
      <c r="D363" s="224" t="s">
        <v>1273</v>
      </c>
      <c r="E363" s="224">
        <f>Sheet5!$B$18</f>
        <v>260</v>
      </c>
      <c r="F363" s="224">
        <v>38.983590921784625</v>
      </c>
      <c r="G363" s="224">
        <v>262.60000000000002</v>
      </c>
      <c r="H363" s="224">
        <v>38.983590921784625</v>
      </c>
      <c r="I363" s="224" t="s">
        <v>279</v>
      </c>
      <c r="J363" s="224" t="s">
        <v>277</v>
      </c>
      <c r="K363" s="225">
        <v>0</v>
      </c>
    </row>
    <row r="364" spans="2:11" x14ac:dyDescent="0.15">
      <c r="B364" s="224" t="s">
        <v>1337</v>
      </c>
      <c r="C364" s="224">
        <v>75</v>
      </c>
      <c r="D364" s="224" t="s">
        <v>1273</v>
      </c>
      <c r="E364" s="224">
        <f>Sheet4!$B$18</f>
        <v>75</v>
      </c>
      <c r="F364" s="224">
        <v>38.983590921784625</v>
      </c>
      <c r="G364" s="224">
        <v>75.75</v>
      </c>
      <c r="H364" s="224">
        <v>38.983590921784625</v>
      </c>
      <c r="I364" s="224" t="s">
        <v>279</v>
      </c>
      <c r="J364" s="224" t="s">
        <v>277</v>
      </c>
      <c r="K364" s="225">
        <v>0</v>
      </c>
    </row>
    <row r="365" spans="2:11" x14ac:dyDescent="0.15">
      <c r="B365" s="224" t="s">
        <v>1209</v>
      </c>
      <c r="C365" s="224">
        <v>133.26758530528102</v>
      </c>
      <c r="D365" s="224" t="s">
        <v>1276</v>
      </c>
      <c r="E365" s="224">
        <f>Sheet6!$B$19</f>
        <v>133.26758530528102</v>
      </c>
      <c r="F365" s="224">
        <v>38.983590921784625</v>
      </c>
      <c r="G365" s="224">
        <v>134.60026115833384</v>
      </c>
      <c r="H365" s="224">
        <v>38.983590921784625</v>
      </c>
      <c r="I365" s="224" t="s">
        <v>279</v>
      </c>
      <c r="J365" s="224" t="s">
        <v>277</v>
      </c>
      <c r="K365" s="225">
        <v>0</v>
      </c>
    </row>
    <row r="366" spans="2:11" x14ac:dyDescent="0.15">
      <c r="B366" s="224" t="s">
        <v>1304</v>
      </c>
      <c r="C366" s="224">
        <v>270</v>
      </c>
      <c r="D366" s="224" t="s">
        <v>1276</v>
      </c>
      <c r="E366" s="224">
        <f>Sheet5!$B$19</f>
        <v>270</v>
      </c>
      <c r="F366" s="224">
        <v>38.983590921784625</v>
      </c>
      <c r="G366" s="224">
        <v>272.7</v>
      </c>
      <c r="H366" s="224">
        <v>38.983590921784625</v>
      </c>
      <c r="I366" s="224" t="s">
        <v>279</v>
      </c>
      <c r="J366" s="224" t="s">
        <v>277</v>
      </c>
      <c r="K366" s="225">
        <v>0</v>
      </c>
    </row>
    <row r="367" spans="2:11" x14ac:dyDescent="0.15">
      <c r="B367" s="224" t="s">
        <v>1337</v>
      </c>
      <c r="C367" s="224">
        <v>75</v>
      </c>
      <c r="D367" s="224" t="s">
        <v>1276</v>
      </c>
      <c r="E367" s="224">
        <f>Sheet4!$B$19</f>
        <v>75</v>
      </c>
      <c r="F367" s="224">
        <v>38.983590921784625</v>
      </c>
      <c r="G367" s="224">
        <v>75.75</v>
      </c>
      <c r="H367" s="224">
        <v>38.983590921784625</v>
      </c>
      <c r="I367" s="224" t="s">
        <v>279</v>
      </c>
      <c r="J367" s="224" t="s">
        <v>277</v>
      </c>
      <c r="K367" s="225">
        <v>0</v>
      </c>
    </row>
    <row r="368" spans="2:11" x14ac:dyDescent="0.15">
      <c r="B368" s="224" t="s">
        <v>1209</v>
      </c>
      <c r="C368" s="224">
        <v>9.3092519719476865</v>
      </c>
      <c r="D368" s="224" t="s">
        <v>1217</v>
      </c>
      <c r="E368" s="224">
        <f>Sheet6!$B$2</f>
        <v>9.3092519719476865</v>
      </c>
      <c r="F368" s="224">
        <v>38.983590921784625</v>
      </c>
      <c r="G368" s="224">
        <v>9.4023444916671632</v>
      </c>
      <c r="H368" s="224">
        <v>38.983590921784625</v>
      </c>
      <c r="I368" s="224" t="s">
        <v>279</v>
      </c>
      <c r="J368" s="224" t="s">
        <v>277</v>
      </c>
      <c r="K368" s="225">
        <v>0</v>
      </c>
    </row>
    <row r="369" spans="2:11" x14ac:dyDescent="0.15">
      <c r="B369" s="224" t="s">
        <v>1336</v>
      </c>
      <c r="C369" s="224">
        <v>1920</v>
      </c>
      <c r="D369" s="224" t="s">
        <v>1217</v>
      </c>
      <c r="E369" s="224">
        <f>Sheet3!$B$2</f>
        <v>1920</v>
      </c>
      <c r="F369" s="224">
        <v>38.983590921784625</v>
      </c>
      <c r="G369" s="224">
        <v>1939.2</v>
      </c>
      <c r="H369" s="224">
        <v>38.983590921784625</v>
      </c>
      <c r="I369" s="224" t="s">
        <v>279</v>
      </c>
      <c r="J369" s="224" t="s">
        <v>277</v>
      </c>
      <c r="K369" s="225">
        <v>0</v>
      </c>
    </row>
    <row r="370" spans="2:11" x14ac:dyDescent="0.15">
      <c r="B370" s="224" t="s">
        <v>1346</v>
      </c>
      <c r="C370" s="224">
        <v>100</v>
      </c>
      <c r="D370" s="224" t="s">
        <v>1217</v>
      </c>
      <c r="E370" s="224">
        <f>Sheet8!$B$2</f>
        <v>6</v>
      </c>
      <c r="F370" s="224">
        <v>38.983590921784625</v>
      </c>
      <c r="G370" s="224">
        <v>101</v>
      </c>
      <c r="H370" s="224">
        <v>38.983590921784625</v>
      </c>
      <c r="I370" s="224" t="s">
        <v>279</v>
      </c>
      <c r="J370" s="224" t="s">
        <v>277</v>
      </c>
      <c r="K370" s="225">
        <v>0</v>
      </c>
    </row>
    <row r="371" spans="2:11" x14ac:dyDescent="0.15">
      <c r="B371" s="224" t="s">
        <v>1337</v>
      </c>
      <c r="C371" s="224">
        <v>400</v>
      </c>
      <c r="D371" s="224" t="s">
        <v>1217</v>
      </c>
      <c r="E371" s="224">
        <f>Sheet4!$B$2</f>
        <v>400</v>
      </c>
      <c r="F371" s="224">
        <v>38.983590921784625</v>
      </c>
      <c r="G371" s="224">
        <v>404</v>
      </c>
      <c r="H371" s="224">
        <v>38.983590921784625</v>
      </c>
      <c r="I371" s="224" t="s">
        <v>279</v>
      </c>
      <c r="J371" s="224" t="s">
        <v>277</v>
      </c>
      <c r="K371" s="225">
        <v>0</v>
      </c>
    </row>
    <row r="372" spans="2:11" x14ac:dyDescent="0.15">
      <c r="B372" s="224" t="s">
        <v>1209</v>
      </c>
      <c r="C372" s="224">
        <v>143.68425197194767</v>
      </c>
      <c r="D372" s="224" t="s">
        <v>1278</v>
      </c>
      <c r="E372" s="224">
        <f>Sheet6!$B$20</f>
        <v>143.68425197194767</v>
      </c>
      <c r="F372" s="224">
        <v>38.983590921784625</v>
      </c>
      <c r="G372" s="224">
        <v>145.12109449166715</v>
      </c>
      <c r="H372" s="224">
        <v>38.983590921784625</v>
      </c>
      <c r="I372" s="224" t="s">
        <v>279</v>
      </c>
      <c r="J372" s="224" t="s">
        <v>277</v>
      </c>
      <c r="K372" s="225">
        <v>0</v>
      </c>
    </row>
    <row r="373" spans="2:11" x14ac:dyDescent="0.15">
      <c r="B373" s="224" t="s">
        <v>1304</v>
      </c>
      <c r="C373" s="224">
        <v>274</v>
      </c>
      <c r="D373" s="224" t="s">
        <v>1278</v>
      </c>
      <c r="E373" s="224">
        <f>Sheet5!$B$20</f>
        <v>274</v>
      </c>
      <c r="F373" s="224">
        <v>38.983590921784625</v>
      </c>
      <c r="G373" s="224">
        <v>276.74</v>
      </c>
      <c r="H373" s="224">
        <v>38.983590921784625</v>
      </c>
      <c r="I373" s="224" t="s">
        <v>279</v>
      </c>
      <c r="J373" s="224" t="s">
        <v>277</v>
      </c>
      <c r="K373" s="225">
        <v>0</v>
      </c>
    </row>
    <row r="374" spans="2:11" x14ac:dyDescent="0.15">
      <c r="B374" s="224" t="s">
        <v>1337</v>
      </c>
      <c r="C374" s="224">
        <v>140</v>
      </c>
      <c r="D374" s="224" t="s">
        <v>1278</v>
      </c>
      <c r="E374" s="224">
        <f>Sheet4!$B$20</f>
        <v>140</v>
      </c>
      <c r="F374" s="224">
        <v>38.983590921784625</v>
      </c>
      <c r="G374" s="224">
        <v>141.4</v>
      </c>
      <c r="H374" s="224">
        <v>38.983590921784625</v>
      </c>
      <c r="I374" s="224" t="s">
        <v>279</v>
      </c>
      <c r="J374" s="224" t="s">
        <v>277</v>
      </c>
      <c r="K374" s="225">
        <v>0</v>
      </c>
    </row>
    <row r="375" spans="2:11" x14ac:dyDescent="0.15">
      <c r="B375" s="224" t="s">
        <v>1209</v>
      </c>
      <c r="C375" s="224">
        <v>154.10091863861433</v>
      </c>
      <c r="D375" s="224" t="s">
        <v>1280</v>
      </c>
      <c r="E375" s="224">
        <f>Sheet6!$B$21</f>
        <v>154.10091863861433</v>
      </c>
      <c r="F375" s="224">
        <v>38.983590921784625</v>
      </c>
      <c r="G375" s="224">
        <v>155.64192782500047</v>
      </c>
      <c r="H375" s="224">
        <v>38.983590921784625</v>
      </c>
      <c r="I375" s="224" t="s">
        <v>279</v>
      </c>
      <c r="J375" s="224" t="s">
        <v>277</v>
      </c>
      <c r="K375" s="225">
        <v>0</v>
      </c>
    </row>
    <row r="376" spans="2:11" x14ac:dyDescent="0.15">
      <c r="B376" s="224" t="s">
        <v>1304</v>
      </c>
      <c r="C376" s="224">
        <v>281</v>
      </c>
      <c r="D376" s="224" t="s">
        <v>1280</v>
      </c>
      <c r="E376" s="224">
        <f>Sheet5!$B$21</f>
        <v>281</v>
      </c>
      <c r="F376" s="224">
        <v>38.983590921784625</v>
      </c>
      <c r="G376" s="224">
        <v>283.81</v>
      </c>
      <c r="H376" s="224">
        <v>38.983590921784625</v>
      </c>
      <c r="I376" s="224" t="s">
        <v>279</v>
      </c>
      <c r="J376" s="224" t="s">
        <v>277</v>
      </c>
      <c r="K376" s="225">
        <v>0</v>
      </c>
    </row>
    <row r="377" spans="2:11" x14ac:dyDescent="0.15">
      <c r="B377" s="224" t="s">
        <v>1337</v>
      </c>
      <c r="C377" s="224">
        <v>290</v>
      </c>
      <c r="D377" s="224" t="s">
        <v>1280</v>
      </c>
      <c r="E377" s="224">
        <f>Sheet4!$B$21</f>
        <v>290</v>
      </c>
      <c r="F377" s="224">
        <v>38.983590921784625</v>
      </c>
      <c r="G377" s="224">
        <v>292.89999999999998</v>
      </c>
      <c r="H377" s="224">
        <v>38.983590921784625</v>
      </c>
      <c r="I377" s="224" t="s">
        <v>279</v>
      </c>
      <c r="J377" s="224" t="s">
        <v>277</v>
      </c>
      <c r="K377" s="225">
        <v>0</v>
      </c>
    </row>
    <row r="378" spans="2:11" x14ac:dyDescent="0.15">
      <c r="B378" s="224" t="s">
        <v>1209</v>
      </c>
      <c r="C378" s="224">
        <v>164.51758530528102</v>
      </c>
      <c r="D378" s="224" t="s">
        <v>1282</v>
      </c>
      <c r="E378" s="224">
        <f>Sheet6!$B$22</f>
        <v>164.51758530528102</v>
      </c>
      <c r="F378" s="224">
        <v>38.983590921784625</v>
      </c>
      <c r="G378" s="224">
        <v>166.16276115833384</v>
      </c>
      <c r="H378" s="224">
        <v>38.983590921784625</v>
      </c>
      <c r="I378" s="224" t="s">
        <v>279</v>
      </c>
      <c r="J378" s="224" t="s">
        <v>277</v>
      </c>
      <c r="K378" s="225">
        <v>0</v>
      </c>
    </row>
    <row r="379" spans="2:11" x14ac:dyDescent="0.15">
      <c r="B379" s="224" t="s">
        <v>1304</v>
      </c>
      <c r="C379" s="224">
        <v>283</v>
      </c>
      <c r="D379" s="224" t="s">
        <v>1282</v>
      </c>
      <c r="E379" s="224">
        <f>Sheet5!$B$22</f>
        <v>283</v>
      </c>
      <c r="F379" s="224">
        <v>38.983590921784625</v>
      </c>
      <c r="G379" s="224">
        <v>285.83</v>
      </c>
      <c r="H379" s="224">
        <v>38.983590921784625</v>
      </c>
      <c r="I379" s="224" t="s">
        <v>279</v>
      </c>
      <c r="J379" s="224" t="s">
        <v>277</v>
      </c>
      <c r="K379" s="225">
        <v>0</v>
      </c>
    </row>
    <row r="380" spans="2:11" x14ac:dyDescent="0.15">
      <c r="B380" s="224" t="s">
        <v>1337</v>
      </c>
      <c r="C380" s="224">
        <v>90</v>
      </c>
      <c r="D380" s="224" t="s">
        <v>1282</v>
      </c>
      <c r="E380" s="224">
        <f>Sheet4!$B$22</f>
        <v>90</v>
      </c>
      <c r="F380" s="224">
        <v>38.983590921784625</v>
      </c>
      <c r="G380" s="224">
        <v>90.9</v>
      </c>
      <c r="H380" s="224">
        <v>38.983590921784625</v>
      </c>
      <c r="I380" s="224" t="s">
        <v>279</v>
      </c>
      <c r="J380" s="224" t="s">
        <v>277</v>
      </c>
      <c r="K380" s="225">
        <v>0</v>
      </c>
    </row>
    <row r="381" spans="2:11" x14ac:dyDescent="0.15">
      <c r="B381" s="224" t="s">
        <v>1209</v>
      </c>
      <c r="C381" s="224">
        <v>174.93425197194767</v>
      </c>
      <c r="D381" s="224" t="s">
        <v>1284</v>
      </c>
      <c r="E381" s="224">
        <f>Sheet6!$B$23</f>
        <v>174.93425197194767</v>
      </c>
      <c r="F381" s="224">
        <v>38.983590921784625</v>
      </c>
      <c r="G381" s="224">
        <v>176.68359449166715</v>
      </c>
      <c r="H381" s="224">
        <v>38.983590921784625</v>
      </c>
      <c r="I381" s="224" t="s">
        <v>279</v>
      </c>
      <c r="J381" s="224" t="s">
        <v>277</v>
      </c>
      <c r="K381" s="225">
        <v>0</v>
      </c>
    </row>
    <row r="382" spans="2:11" x14ac:dyDescent="0.15">
      <c r="B382" s="224" t="s">
        <v>1304</v>
      </c>
      <c r="C382" s="224">
        <v>288</v>
      </c>
      <c r="D382" s="224" t="s">
        <v>1284</v>
      </c>
      <c r="E382" s="224">
        <f>Sheet5!$B$23</f>
        <v>288</v>
      </c>
      <c r="F382" s="224">
        <v>38.983590921784625</v>
      </c>
      <c r="G382" s="224">
        <v>290.88</v>
      </c>
      <c r="H382" s="224">
        <v>38.983590921784625</v>
      </c>
      <c r="I382" s="224" t="s">
        <v>279</v>
      </c>
      <c r="J382" s="224" t="s">
        <v>277</v>
      </c>
      <c r="K382" s="225">
        <v>0</v>
      </c>
    </row>
    <row r="383" spans="2:11" x14ac:dyDescent="0.15">
      <c r="B383" s="224" t="s">
        <v>1337</v>
      </c>
      <c r="C383" s="224">
        <v>300</v>
      </c>
      <c r="D383" s="224" t="s">
        <v>1284</v>
      </c>
      <c r="E383" s="224">
        <f>Sheet4!$B$23</f>
        <v>300</v>
      </c>
      <c r="F383" s="224">
        <v>38.983590921784625</v>
      </c>
      <c r="G383" s="224">
        <v>303</v>
      </c>
      <c r="H383" s="224">
        <v>38.983590921784625</v>
      </c>
      <c r="I383" s="224" t="s">
        <v>279</v>
      </c>
      <c r="J383" s="224" t="s">
        <v>277</v>
      </c>
      <c r="K383" s="225">
        <v>0</v>
      </c>
    </row>
    <row r="384" spans="2:11" x14ac:dyDescent="0.15">
      <c r="B384" s="224" t="s">
        <v>1209</v>
      </c>
      <c r="C384" s="224">
        <v>185.35091863861433</v>
      </c>
      <c r="D384" s="224" t="s">
        <v>1286</v>
      </c>
      <c r="E384" s="224">
        <f>Sheet6!$B$24</f>
        <v>185.35091863861433</v>
      </c>
      <c r="F384" s="224">
        <v>38.983590921784625</v>
      </c>
      <c r="G384" s="224">
        <v>187.20442782500047</v>
      </c>
      <c r="H384" s="224">
        <v>38.983590921784625</v>
      </c>
      <c r="I384" s="224" t="s">
        <v>279</v>
      </c>
      <c r="J384" s="224" t="s">
        <v>277</v>
      </c>
      <c r="K384" s="225">
        <v>0</v>
      </c>
    </row>
    <row r="385" spans="2:11" x14ac:dyDescent="0.15">
      <c r="B385" s="224" t="s">
        <v>1304</v>
      </c>
      <c r="C385" s="224">
        <v>326</v>
      </c>
      <c r="D385" s="224" t="s">
        <v>1286</v>
      </c>
      <c r="E385" s="224">
        <f>Sheet5!$B$24</f>
        <v>326</v>
      </c>
      <c r="F385" s="224">
        <v>38.983590921784625</v>
      </c>
      <c r="G385" s="224">
        <v>329.26</v>
      </c>
      <c r="H385" s="224">
        <v>38.983590921784625</v>
      </c>
      <c r="I385" s="224" t="s">
        <v>279</v>
      </c>
      <c r="J385" s="224" t="s">
        <v>277</v>
      </c>
      <c r="K385" s="225">
        <v>0</v>
      </c>
    </row>
    <row r="386" spans="2:11" x14ac:dyDescent="0.15">
      <c r="B386" s="224" t="s">
        <v>1337</v>
      </c>
      <c r="C386" s="224">
        <v>132</v>
      </c>
      <c r="D386" s="224" t="s">
        <v>1286</v>
      </c>
      <c r="E386" s="224">
        <f>Sheet4!$B$24</f>
        <v>132</v>
      </c>
      <c r="F386" s="224">
        <v>38.983590921784625</v>
      </c>
      <c r="G386" s="224">
        <v>133.32</v>
      </c>
      <c r="H386" s="224">
        <v>38.983590921784625</v>
      </c>
      <c r="I386" s="224" t="s">
        <v>279</v>
      </c>
      <c r="J386" s="224" t="s">
        <v>277</v>
      </c>
      <c r="K386" s="225">
        <v>0</v>
      </c>
    </row>
    <row r="387" spans="2:11" x14ac:dyDescent="0.15">
      <c r="B387" s="224" t="s">
        <v>1209</v>
      </c>
      <c r="C387" s="224">
        <v>195.76758530528102</v>
      </c>
      <c r="D387" s="224" t="s">
        <v>1288</v>
      </c>
      <c r="E387" s="224">
        <f>Sheet6!$B$25</f>
        <v>195.76758530528102</v>
      </c>
      <c r="F387" s="224">
        <v>38.983590921784625</v>
      </c>
      <c r="G387" s="224">
        <v>197.72526115833384</v>
      </c>
      <c r="H387" s="224">
        <v>38.983590921784625</v>
      </c>
      <c r="I387" s="224" t="s">
        <v>279</v>
      </c>
      <c r="J387" s="224" t="s">
        <v>277</v>
      </c>
      <c r="K387" s="225">
        <v>0</v>
      </c>
    </row>
    <row r="388" spans="2:11" x14ac:dyDescent="0.15">
      <c r="B388" s="224" t="s">
        <v>1304</v>
      </c>
      <c r="C388" s="224">
        <v>326</v>
      </c>
      <c r="D388" s="224" t="s">
        <v>1288</v>
      </c>
      <c r="E388" s="224">
        <f>Sheet5!$B$25</f>
        <v>326</v>
      </c>
      <c r="F388" s="224">
        <v>38.983590921784625</v>
      </c>
      <c r="G388" s="224">
        <v>329.26</v>
      </c>
      <c r="H388" s="224">
        <v>38.983590921784625</v>
      </c>
      <c r="I388" s="224" t="s">
        <v>279</v>
      </c>
      <c r="J388" s="224" t="s">
        <v>277</v>
      </c>
      <c r="K388" s="225">
        <v>0</v>
      </c>
    </row>
    <row r="389" spans="2:11" x14ac:dyDescent="0.15">
      <c r="B389" s="224" t="s">
        <v>1337</v>
      </c>
      <c r="C389" s="224">
        <v>70</v>
      </c>
      <c r="D389" s="224" t="s">
        <v>1288</v>
      </c>
      <c r="E389" s="224">
        <f>Sheet4!$B$25</f>
        <v>70</v>
      </c>
      <c r="F389" s="224">
        <v>38.983590921784625</v>
      </c>
      <c r="G389" s="224">
        <v>70.7</v>
      </c>
      <c r="H389" s="224">
        <v>38.983590921784625</v>
      </c>
      <c r="I389" s="224" t="s">
        <v>279</v>
      </c>
      <c r="J389" s="224" t="s">
        <v>277</v>
      </c>
      <c r="K389" s="225">
        <v>0</v>
      </c>
    </row>
    <row r="390" spans="2:11" x14ac:dyDescent="0.15">
      <c r="B390" s="224" t="s">
        <v>1209</v>
      </c>
      <c r="C390" s="224">
        <v>206.18425197194767</v>
      </c>
      <c r="D390" s="224" t="s">
        <v>1290</v>
      </c>
      <c r="E390" s="224">
        <f>Sheet6!$B$26</f>
        <v>206.18425197194767</v>
      </c>
      <c r="F390" s="224">
        <v>38.983590921784625</v>
      </c>
      <c r="G390" s="224">
        <v>208.24609449166715</v>
      </c>
      <c r="H390" s="224">
        <v>38.983590921784625</v>
      </c>
      <c r="I390" s="224" t="s">
        <v>279</v>
      </c>
      <c r="J390" s="224" t="s">
        <v>277</v>
      </c>
      <c r="K390" s="225">
        <v>0</v>
      </c>
    </row>
    <row r="391" spans="2:11" x14ac:dyDescent="0.15">
      <c r="B391" s="224" t="s">
        <v>1304</v>
      </c>
      <c r="C391" s="224">
        <v>345</v>
      </c>
      <c r="D391" s="224" t="s">
        <v>1290</v>
      </c>
      <c r="E391" s="224">
        <f>Sheet5!$B$26</f>
        <v>345</v>
      </c>
      <c r="F391" s="224">
        <v>38.983590921784625</v>
      </c>
      <c r="G391" s="224">
        <v>348.45</v>
      </c>
      <c r="H391" s="224">
        <v>38.983590921784625</v>
      </c>
      <c r="I391" s="224" t="s">
        <v>279</v>
      </c>
      <c r="J391" s="224" t="s">
        <v>277</v>
      </c>
      <c r="K391" s="225">
        <v>0</v>
      </c>
    </row>
    <row r="392" spans="2:11" x14ac:dyDescent="0.15">
      <c r="B392" s="224" t="s">
        <v>1337</v>
      </c>
      <c r="C392" s="224">
        <v>290</v>
      </c>
      <c r="D392" s="224" t="s">
        <v>1290</v>
      </c>
      <c r="E392" s="224">
        <f>Sheet4!$B$26</f>
        <v>290</v>
      </c>
      <c r="F392" s="224">
        <v>38.983590921784625</v>
      </c>
      <c r="G392" s="224">
        <v>292.89999999999998</v>
      </c>
      <c r="H392" s="224">
        <v>38.983590921784625</v>
      </c>
      <c r="I392" s="224" t="s">
        <v>279</v>
      </c>
      <c r="J392" s="224" t="s">
        <v>277</v>
      </c>
      <c r="K392" s="225">
        <v>0</v>
      </c>
    </row>
    <row r="393" spans="2:11" x14ac:dyDescent="0.15">
      <c r="B393" s="224" t="s">
        <v>1209</v>
      </c>
      <c r="C393" s="224">
        <v>216.60091863861433</v>
      </c>
      <c r="D393" s="224" t="s">
        <v>1292</v>
      </c>
      <c r="E393" s="224">
        <f>Sheet6!$B$27</f>
        <v>216.60091863861433</v>
      </c>
      <c r="F393" s="224">
        <v>38.983590921784625</v>
      </c>
      <c r="G393" s="224">
        <v>218.76692782500047</v>
      </c>
      <c r="H393" s="224">
        <v>38.983590921784625</v>
      </c>
      <c r="I393" s="224" t="s">
        <v>279</v>
      </c>
      <c r="J393" s="224" t="s">
        <v>277</v>
      </c>
      <c r="K393" s="225">
        <v>0</v>
      </c>
    </row>
    <row r="394" spans="2:11" x14ac:dyDescent="0.15">
      <c r="B394" s="224" t="s">
        <v>1304</v>
      </c>
      <c r="C394" s="224">
        <v>363</v>
      </c>
      <c r="D394" s="224" t="s">
        <v>1292</v>
      </c>
      <c r="E394" s="224">
        <f>Sheet5!$B$27</f>
        <v>363</v>
      </c>
      <c r="F394" s="224">
        <v>38.983590921784625</v>
      </c>
      <c r="G394" s="224">
        <v>366.63</v>
      </c>
      <c r="H394" s="224">
        <v>38.983590921784625</v>
      </c>
      <c r="I394" s="224" t="s">
        <v>279</v>
      </c>
      <c r="J394" s="224" t="s">
        <v>277</v>
      </c>
      <c r="K394" s="225">
        <v>0</v>
      </c>
    </row>
    <row r="395" spans="2:11" x14ac:dyDescent="0.15">
      <c r="B395" s="224" t="s">
        <v>1209</v>
      </c>
      <c r="C395" s="224">
        <v>227.01758530528102</v>
      </c>
      <c r="D395" s="224" t="s">
        <v>1294</v>
      </c>
      <c r="E395" s="224">
        <f>Sheet6!$B$28</f>
        <v>227.01758530528102</v>
      </c>
      <c r="F395" s="224">
        <v>38.983590921784625</v>
      </c>
      <c r="G395" s="224">
        <v>229.28776115833384</v>
      </c>
      <c r="H395" s="224">
        <v>38.983590921784625</v>
      </c>
      <c r="I395" s="224" t="s">
        <v>279</v>
      </c>
      <c r="J395" s="224" t="s">
        <v>277</v>
      </c>
      <c r="K395" s="225">
        <v>0</v>
      </c>
    </row>
    <row r="396" spans="2:11" x14ac:dyDescent="0.15">
      <c r="B396" s="224" t="s">
        <v>1304</v>
      </c>
      <c r="C396" s="224">
        <v>408</v>
      </c>
      <c r="D396" s="224" t="s">
        <v>1294</v>
      </c>
      <c r="E396" s="224">
        <f>Sheet5!$B$28</f>
        <v>408</v>
      </c>
      <c r="F396" s="224">
        <v>38.983590921784625</v>
      </c>
      <c r="G396" s="224">
        <v>412.08</v>
      </c>
      <c r="H396" s="224">
        <v>38.983590921784625</v>
      </c>
      <c r="I396" s="224" t="s">
        <v>279</v>
      </c>
      <c r="J396" s="224" t="s">
        <v>277</v>
      </c>
      <c r="K396" s="225">
        <v>0</v>
      </c>
    </row>
    <row r="397" spans="2:11" x14ac:dyDescent="0.15">
      <c r="B397" s="224" t="s">
        <v>1337</v>
      </c>
      <c r="C397" s="224">
        <v>250</v>
      </c>
      <c r="D397" s="224" t="s">
        <v>1294</v>
      </c>
      <c r="E397" s="224">
        <f>Sheet4!$B$28</f>
        <v>250</v>
      </c>
      <c r="F397" s="224">
        <v>38.983590921784625</v>
      </c>
      <c r="G397" s="224">
        <v>252.5</v>
      </c>
      <c r="H397" s="224">
        <v>38.983590921784625</v>
      </c>
      <c r="I397" s="224" t="s">
        <v>279</v>
      </c>
      <c r="J397" s="224" t="s">
        <v>277</v>
      </c>
      <c r="K397" s="225">
        <v>0</v>
      </c>
    </row>
    <row r="398" spans="2:11" x14ac:dyDescent="0.15">
      <c r="B398" s="224" t="s">
        <v>1209</v>
      </c>
      <c r="C398" s="224">
        <v>237.43425197194767</v>
      </c>
      <c r="D398" s="224" t="s">
        <v>1297</v>
      </c>
      <c r="E398" s="224">
        <f>Sheet6!$B$29</f>
        <v>237.43425197194767</v>
      </c>
      <c r="F398" s="224">
        <v>38.983590921784625</v>
      </c>
      <c r="G398" s="224">
        <v>239.80859449166715</v>
      </c>
      <c r="H398" s="224">
        <v>38.983590921784625</v>
      </c>
      <c r="I398" s="224" t="s">
        <v>279</v>
      </c>
      <c r="J398" s="224" t="s">
        <v>277</v>
      </c>
      <c r="K398" s="225">
        <v>0</v>
      </c>
    </row>
    <row r="399" spans="2:11" x14ac:dyDescent="0.15">
      <c r="B399" s="224" t="s">
        <v>1304</v>
      </c>
      <c r="C399" s="224">
        <v>419</v>
      </c>
      <c r="D399" s="224" t="s">
        <v>1297</v>
      </c>
      <c r="E399" s="224">
        <f>Sheet5!$B$29</f>
        <v>419</v>
      </c>
      <c r="F399" s="224">
        <v>38.983590921784625</v>
      </c>
      <c r="G399" s="224">
        <v>423.19</v>
      </c>
      <c r="H399" s="224">
        <v>38.983590921784625</v>
      </c>
      <c r="I399" s="224" t="s">
        <v>279</v>
      </c>
      <c r="J399" s="224" t="s">
        <v>277</v>
      </c>
      <c r="K399" s="225">
        <v>0</v>
      </c>
    </row>
    <row r="400" spans="2:11" x14ac:dyDescent="0.15">
      <c r="B400" s="224" t="s">
        <v>1209</v>
      </c>
      <c r="C400" s="224">
        <v>10.350918638614354</v>
      </c>
      <c r="D400" s="224" t="s">
        <v>1224</v>
      </c>
      <c r="E400" s="224">
        <f>Sheet6!$B$3</f>
        <v>10.350918638614354</v>
      </c>
      <c r="F400" s="224">
        <v>38.983590921784625</v>
      </c>
      <c r="G400" s="224">
        <v>10.454427825000497</v>
      </c>
      <c r="H400" s="224">
        <v>38.983590921784625</v>
      </c>
      <c r="I400" s="224" t="s">
        <v>279</v>
      </c>
      <c r="J400" s="224" t="s">
        <v>277</v>
      </c>
      <c r="K400" s="225">
        <v>0</v>
      </c>
    </row>
    <row r="401" spans="2:11" x14ac:dyDescent="0.15">
      <c r="B401" s="224" t="s">
        <v>1304</v>
      </c>
      <c r="C401" s="224">
        <v>12</v>
      </c>
      <c r="D401" s="224" t="s">
        <v>1224</v>
      </c>
      <c r="E401" s="224">
        <f>Sheet5!$B$3</f>
        <v>12</v>
      </c>
      <c r="F401" s="224">
        <v>38.983590921784625</v>
      </c>
      <c r="G401" s="224">
        <v>12.12</v>
      </c>
      <c r="H401" s="224">
        <v>38.983590921784625</v>
      </c>
      <c r="I401" s="224" t="s">
        <v>279</v>
      </c>
      <c r="J401" s="224" t="s">
        <v>277</v>
      </c>
      <c r="K401" s="225">
        <v>0</v>
      </c>
    </row>
    <row r="402" spans="2:11" x14ac:dyDescent="0.15">
      <c r="B402" s="224" t="s">
        <v>1336</v>
      </c>
      <c r="C402" s="224">
        <v>2160</v>
      </c>
      <c r="D402" s="224" t="s">
        <v>1224</v>
      </c>
      <c r="E402" s="224">
        <f>Sheet3!$B$3</f>
        <v>2160</v>
      </c>
      <c r="F402" s="224">
        <v>38.983590921784625</v>
      </c>
      <c r="G402" s="224">
        <v>2181.6</v>
      </c>
      <c r="H402" s="224">
        <v>38.983590921784625</v>
      </c>
      <c r="I402" s="224" t="s">
        <v>279</v>
      </c>
      <c r="J402" s="224" t="s">
        <v>277</v>
      </c>
      <c r="K402" s="225">
        <v>0</v>
      </c>
    </row>
    <row r="403" spans="2:11" x14ac:dyDescent="0.15">
      <c r="B403" s="224" t="s">
        <v>1346</v>
      </c>
      <c r="C403" s="224">
        <v>6</v>
      </c>
      <c r="D403" s="224" t="s">
        <v>1224</v>
      </c>
      <c r="E403" s="224">
        <f>Sheet8!$B$3</f>
        <v>100</v>
      </c>
      <c r="F403" s="224">
        <v>38.983590921784625</v>
      </c>
      <c r="G403" s="224">
        <v>6.06</v>
      </c>
      <c r="H403" s="224">
        <v>38.983590921784625</v>
      </c>
      <c r="I403" s="224" t="s">
        <v>279</v>
      </c>
      <c r="J403" s="224" t="s">
        <v>277</v>
      </c>
      <c r="K403" s="225">
        <v>0</v>
      </c>
    </row>
    <row r="404" spans="2:11" x14ac:dyDescent="0.15">
      <c r="B404" s="224" t="s">
        <v>1337</v>
      </c>
      <c r="C404" s="224">
        <v>400</v>
      </c>
      <c r="D404" s="224" t="s">
        <v>1224</v>
      </c>
      <c r="E404" s="224">
        <f>Sheet4!$B$3</f>
        <v>400</v>
      </c>
      <c r="F404" s="224">
        <v>38.983590921784625</v>
      </c>
      <c r="G404" s="224">
        <v>404</v>
      </c>
      <c r="H404" s="224">
        <v>38.983590921784625</v>
      </c>
      <c r="I404" s="224" t="s">
        <v>279</v>
      </c>
      <c r="J404" s="224" t="s">
        <v>277</v>
      </c>
      <c r="K404" s="225">
        <v>0</v>
      </c>
    </row>
    <row r="405" spans="2:11" x14ac:dyDescent="0.15">
      <c r="B405" s="224" t="s">
        <v>1209</v>
      </c>
      <c r="C405" s="224">
        <v>247.85091863861433</v>
      </c>
      <c r="D405" s="224" t="s">
        <v>1300</v>
      </c>
      <c r="E405" s="224">
        <f>Sheet6!$B$30</f>
        <v>247.85091863861433</v>
      </c>
      <c r="F405" s="224">
        <v>38.983590921784625</v>
      </c>
      <c r="G405" s="224">
        <v>250.32942782500047</v>
      </c>
      <c r="H405" s="224">
        <v>38.983590921784625</v>
      </c>
      <c r="I405" s="224" t="s">
        <v>279</v>
      </c>
      <c r="J405" s="224" t="s">
        <v>277</v>
      </c>
      <c r="K405" s="225">
        <v>0</v>
      </c>
    </row>
    <row r="406" spans="2:11" x14ac:dyDescent="0.15">
      <c r="B406" s="224" t="s">
        <v>1304</v>
      </c>
      <c r="C406" s="224">
        <v>428</v>
      </c>
      <c r="D406" s="224" t="s">
        <v>1300</v>
      </c>
      <c r="E406" s="224">
        <f>Sheet5!$B$30</f>
        <v>428</v>
      </c>
      <c r="F406" s="224">
        <v>38.983590921784625</v>
      </c>
      <c r="G406" s="224">
        <v>432.28</v>
      </c>
      <c r="H406" s="224">
        <v>38.983590921784625</v>
      </c>
      <c r="I406" s="224" t="s">
        <v>279</v>
      </c>
      <c r="J406" s="224" t="s">
        <v>277</v>
      </c>
      <c r="K406" s="225">
        <v>0</v>
      </c>
    </row>
    <row r="407" spans="2:11" x14ac:dyDescent="0.15">
      <c r="B407" s="224" t="s">
        <v>1337</v>
      </c>
      <c r="C407" s="224">
        <v>13500</v>
      </c>
      <c r="D407" s="224" t="s">
        <v>1300</v>
      </c>
      <c r="E407" s="224">
        <f>Sheet4!$B$30</f>
        <v>13500</v>
      </c>
      <c r="F407" s="224">
        <v>38.983590921784625</v>
      </c>
      <c r="G407" s="224">
        <v>13635</v>
      </c>
      <c r="H407" s="224">
        <v>38.983590921784625</v>
      </c>
      <c r="I407" s="224" t="s">
        <v>279</v>
      </c>
      <c r="J407" s="224" t="s">
        <v>277</v>
      </c>
      <c r="K407" s="225">
        <v>0</v>
      </c>
    </row>
    <row r="408" spans="2:11" x14ac:dyDescent="0.15">
      <c r="B408" s="224" t="s">
        <v>1209</v>
      </c>
      <c r="C408" s="224">
        <v>258.26758530528099</v>
      </c>
      <c r="D408" s="224" t="s">
        <v>1302</v>
      </c>
      <c r="E408" s="224">
        <f>Sheet6!$B$31</f>
        <v>258.26758530528099</v>
      </c>
      <c r="F408" s="224">
        <v>38.983590921784625</v>
      </c>
      <c r="G408" s="224">
        <v>260.85026115833381</v>
      </c>
      <c r="H408" s="224">
        <v>38.983590921784625</v>
      </c>
      <c r="I408" s="224" t="s">
        <v>279</v>
      </c>
      <c r="J408" s="224" t="s">
        <v>277</v>
      </c>
      <c r="K408" s="225">
        <v>0</v>
      </c>
    </row>
    <row r="409" spans="2:11" x14ac:dyDescent="0.15">
      <c r="B409" s="224" t="s">
        <v>1304</v>
      </c>
      <c r="C409" s="224">
        <v>442</v>
      </c>
      <c r="D409" s="224" t="s">
        <v>1302</v>
      </c>
      <c r="E409" s="224">
        <f>Sheet5!$B$31</f>
        <v>442</v>
      </c>
      <c r="F409" s="224">
        <v>38.983590921784625</v>
      </c>
      <c r="G409" s="224">
        <v>446.42</v>
      </c>
      <c r="H409" s="224">
        <v>38.983590921784625</v>
      </c>
      <c r="I409" s="224" t="s">
        <v>279</v>
      </c>
      <c r="J409" s="224" t="s">
        <v>277</v>
      </c>
      <c r="K409" s="225">
        <v>0</v>
      </c>
    </row>
    <row r="410" spans="2:11" x14ac:dyDescent="0.15">
      <c r="B410" s="224" t="s">
        <v>1304</v>
      </c>
      <c r="C410" s="224">
        <v>478</v>
      </c>
      <c r="D410" s="224" t="s">
        <v>1313</v>
      </c>
      <c r="E410" s="224">
        <f>Sheet5!$B$32</f>
        <v>478</v>
      </c>
      <c r="F410" s="224">
        <v>38.983590921784625</v>
      </c>
      <c r="G410" s="224">
        <v>482.78</v>
      </c>
      <c r="H410" s="224">
        <v>38.983590921784625</v>
      </c>
      <c r="I410" s="224" t="s">
        <v>279</v>
      </c>
      <c r="J410" s="224" t="s">
        <v>277</v>
      </c>
      <c r="K410" s="225">
        <v>0</v>
      </c>
    </row>
    <row r="411" spans="2:11" x14ac:dyDescent="0.15">
      <c r="B411" s="224" t="s">
        <v>1304</v>
      </c>
      <c r="C411" s="224">
        <v>528</v>
      </c>
      <c r="D411" s="224" t="s">
        <v>1317</v>
      </c>
      <c r="E411" s="224">
        <f>Sheet5!$B$33</f>
        <v>528</v>
      </c>
      <c r="F411" s="224">
        <v>38.983590921784625</v>
      </c>
      <c r="G411" s="224">
        <v>533.28</v>
      </c>
      <c r="H411" s="224">
        <v>38.983590921784625</v>
      </c>
      <c r="I411" s="224" t="s">
        <v>279</v>
      </c>
      <c r="J411" s="224" t="s">
        <v>277</v>
      </c>
      <c r="K411" s="225">
        <v>0</v>
      </c>
    </row>
    <row r="412" spans="2:11" x14ac:dyDescent="0.15">
      <c r="B412" s="224" t="s">
        <v>1304</v>
      </c>
      <c r="C412" s="224">
        <v>555</v>
      </c>
      <c r="D412" s="224" t="s">
        <v>1319</v>
      </c>
      <c r="E412" s="224">
        <f>Sheet5!$B$34</f>
        <v>555</v>
      </c>
      <c r="F412" s="224">
        <v>38.983590921784625</v>
      </c>
      <c r="G412" s="224">
        <v>560.54999999999995</v>
      </c>
      <c r="H412" s="224">
        <v>38.983590921784625</v>
      </c>
      <c r="I412" s="224" t="s">
        <v>279</v>
      </c>
      <c r="J412" s="224" t="s">
        <v>277</v>
      </c>
      <c r="K412" s="225">
        <v>0</v>
      </c>
    </row>
    <row r="413" spans="2:11" x14ac:dyDescent="0.15">
      <c r="B413" s="224" t="s">
        <v>1304</v>
      </c>
      <c r="C413" s="224">
        <v>577</v>
      </c>
      <c r="D413" s="224" t="s">
        <v>1321</v>
      </c>
      <c r="E413" s="224">
        <f>Sheet5!$B$35</f>
        <v>577</v>
      </c>
      <c r="F413" s="224">
        <v>38.983590921784625</v>
      </c>
      <c r="G413" s="224">
        <v>582.77</v>
      </c>
      <c r="H413" s="224">
        <v>38.983590921784625</v>
      </c>
      <c r="I413" s="224" t="s">
        <v>279</v>
      </c>
      <c r="J413" s="224" t="s">
        <v>277</v>
      </c>
      <c r="K413" s="225">
        <v>0</v>
      </c>
    </row>
    <row r="414" spans="2:11" x14ac:dyDescent="0.15">
      <c r="B414" s="224" t="s">
        <v>1304</v>
      </c>
      <c r="C414" s="224">
        <v>709</v>
      </c>
      <c r="D414" s="224" t="s">
        <v>1323</v>
      </c>
      <c r="E414" s="224">
        <f>Sheet5!$B$36</f>
        <v>709</v>
      </c>
      <c r="F414" s="224">
        <v>38.983590921784625</v>
      </c>
      <c r="G414" s="224">
        <v>716.09</v>
      </c>
      <c r="H414" s="224">
        <v>38.983590921784625</v>
      </c>
      <c r="I414" s="224" t="s">
        <v>279</v>
      </c>
      <c r="J414" s="224" t="s">
        <v>277</v>
      </c>
      <c r="K414" s="225">
        <v>0</v>
      </c>
    </row>
    <row r="415" spans="2:11" x14ac:dyDescent="0.15">
      <c r="B415" s="224" t="s">
        <v>1304</v>
      </c>
      <c r="C415" s="224">
        <v>844</v>
      </c>
      <c r="D415" s="224" t="s">
        <v>1326</v>
      </c>
      <c r="E415" s="224">
        <f>Sheet5!$B$37</f>
        <v>844</v>
      </c>
      <c r="F415" s="224">
        <v>38.983590921784625</v>
      </c>
      <c r="G415" s="224">
        <v>852.44</v>
      </c>
      <c r="H415" s="224">
        <v>38.983590921784625</v>
      </c>
      <c r="I415" s="224" t="s">
        <v>279</v>
      </c>
      <c r="J415" s="224" t="s">
        <v>277</v>
      </c>
      <c r="K415" s="225">
        <v>0</v>
      </c>
    </row>
    <row r="416" spans="2:11" x14ac:dyDescent="0.15">
      <c r="B416" s="224" t="s">
        <v>1304</v>
      </c>
      <c r="C416" s="224">
        <v>923</v>
      </c>
      <c r="D416" s="224" t="s">
        <v>1328</v>
      </c>
      <c r="E416" s="224">
        <f>Sheet5!$B$38</f>
        <v>923</v>
      </c>
      <c r="F416" s="224">
        <v>38.983590921784625</v>
      </c>
      <c r="G416" s="224">
        <v>932.23</v>
      </c>
      <c r="H416" s="224">
        <v>38.983590921784625</v>
      </c>
      <c r="I416" s="224" t="s">
        <v>279</v>
      </c>
      <c r="J416" s="224" t="s">
        <v>277</v>
      </c>
      <c r="K416" s="225">
        <v>0</v>
      </c>
    </row>
    <row r="417" spans="2:11" x14ac:dyDescent="0.15">
      <c r="B417" s="224" t="s">
        <v>1304</v>
      </c>
      <c r="C417" s="224">
        <v>1068</v>
      </c>
      <c r="D417" s="224" t="s">
        <v>1330</v>
      </c>
      <c r="E417" s="224">
        <f>Sheet5!$B$39</f>
        <v>1068</v>
      </c>
      <c r="F417" s="224">
        <v>38.983590921784625</v>
      </c>
      <c r="G417" s="224">
        <v>1078.68</v>
      </c>
      <c r="H417" s="224">
        <v>38.983590921784625</v>
      </c>
      <c r="I417" s="224" t="s">
        <v>279</v>
      </c>
      <c r="J417" s="224" t="s">
        <v>277</v>
      </c>
      <c r="K417" s="225">
        <v>0</v>
      </c>
    </row>
    <row r="418" spans="2:11" x14ac:dyDescent="0.15">
      <c r="B418" s="224" t="s">
        <v>1209</v>
      </c>
      <c r="C418" s="224">
        <v>13.475918638614353</v>
      </c>
      <c r="D418" s="224" t="s">
        <v>1231</v>
      </c>
      <c r="E418" s="224">
        <f>Sheet6!$B$4</f>
        <v>13.475918638614353</v>
      </c>
      <c r="F418" s="224">
        <v>38.983590921784625</v>
      </c>
      <c r="G418" s="224">
        <v>13.610677825000495</v>
      </c>
      <c r="H418" s="224">
        <v>38.983590921784625</v>
      </c>
      <c r="I418" s="224" t="s">
        <v>279</v>
      </c>
      <c r="J418" s="224" t="s">
        <v>277</v>
      </c>
      <c r="K418" s="225">
        <v>0</v>
      </c>
    </row>
    <row r="419" spans="2:11" x14ac:dyDescent="0.15">
      <c r="B419" s="224" t="s">
        <v>1304</v>
      </c>
      <c r="C419" s="224">
        <v>33</v>
      </c>
      <c r="D419" s="224" t="s">
        <v>1231</v>
      </c>
      <c r="E419" s="224">
        <f>Sheet5!$B$4</f>
        <v>33</v>
      </c>
      <c r="F419" s="224">
        <v>38.983590921784625</v>
      </c>
      <c r="G419" s="224">
        <v>33.33</v>
      </c>
      <c r="H419" s="224">
        <v>38.983590921784625</v>
      </c>
      <c r="I419" s="224" t="s">
        <v>279</v>
      </c>
      <c r="J419" s="224" t="s">
        <v>277</v>
      </c>
      <c r="K419" s="225">
        <v>0</v>
      </c>
    </row>
    <row r="420" spans="2:11" x14ac:dyDescent="0.15">
      <c r="B420" s="224" t="s">
        <v>1336</v>
      </c>
      <c r="C420" s="224">
        <v>2880</v>
      </c>
      <c r="D420" s="224" t="s">
        <v>1231</v>
      </c>
      <c r="E420" s="224">
        <f>Sheet3!$B$4</f>
        <v>2880</v>
      </c>
      <c r="F420" s="224">
        <v>38.983590921784625</v>
      </c>
      <c r="G420" s="224">
        <v>2908.8</v>
      </c>
      <c r="H420" s="224">
        <v>38.983590921784625</v>
      </c>
      <c r="I420" s="224" t="s">
        <v>279</v>
      </c>
      <c r="J420" s="224" t="s">
        <v>277</v>
      </c>
      <c r="K420" s="225">
        <v>0</v>
      </c>
    </row>
    <row r="421" spans="2:11" x14ac:dyDescent="0.15">
      <c r="B421" s="224" t="s">
        <v>1346</v>
      </c>
      <c r="C421" s="224">
        <v>2880</v>
      </c>
      <c r="D421" s="224" t="s">
        <v>1231</v>
      </c>
      <c r="E421" s="224">
        <f>Sheet8!$B$4</f>
        <v>100</v>
      </c>
      <c r="F421" s="224">
        <v>38.983590921784625</v>
      </c>
      <c r="G421" s="224">
        <v>2908.8</v>
      </c>
      <c r="H421" s="224">
        <v>38.983590921784625</v>
      </c>
      <c r="I421" s="224" t="s">
        <v>279</v>
      </c>
      <c r="J421" s="224" t="s">
        <v>277</v>
      </c>
      <c r="K421" s="225">
        <v>0</v>
      </c>
    </row>
    <row r="422" spans="2:11" x14ac:dyDescent="0.15">
      <c r="B422" s="224" t="s">
        <v>1337</v>
      </c>
      <c r="C422" s="224">
        <v>4.4000000000000004</v>
      </c>
      <c r="D422" s="224" t="s">
        <v>1231</v>
      </c>
      <c r="E422" s="224">
        <f>Sheet4!$B$4</f>
        <v>4.4000000000000004</v>
      </c>
      <c r="F422" s="224">
        <v>38.983590921784625</v>
      </c>
      <c r="G422" s="224">
        <v>4.444</v>
      </c>
      <c r="H422" s="224">
        <v>38.983590921784625</v>
      </c>
      <c r="I422" s="224" t="s">
        <v>279</v>
      </c>
      <c r="J422" s="224" t="s">
        <v>277</v>
      </c>
      <c r="K422" s="225">
        <v>0</v>
      </c>
    </row>
    <row r="423" spans="2:11" x14ac:dyDescent="0.15">
      <c r="B423" s="224" t="s">
        <v>1209</v>
      </c>
      <c r="C423" s="224">
        <v>18.684251971947685</v>
      </c>
      <c r="D423" s="224" t="s">
        <v>1238</v>
      </c>
      <c r="E423" s="224">
        <f>Sheet6!$B$5</f>
        <v>18.684251971947685</v>
      </c>
      <c r="F423" s="224">
        <v>38.983590921784625</v>
      </c>
      <c r="G423" s="224">
        <v>18.871094491667161</v>
      </c>
      <c r="H423" s="224">
        <v>38.983590921784625</v>
      </c>
      <c r="I423" s="224" t="s">
        <v>279</v>
      </c>
      <c r="J423" s="224" t="s">
        <v>277</v>
      </c>
      <c r="K423" s="225">
        <v>0</v>
      </c>
    </row>
    <row r="424" spans="2:11" x14ac:dyDescent="0.15">
      <c r="B424" s="224" t="s">
        <v>1304</v>
      </c>
      <c r="C424" s="224">
        <v>134</v>
      </c>
      <c r="D424" s="224" t="s">
        <v>1238</v>
      </c>
      <c r="E424" s="224">
        <f>Sheet5!$B$5</f>
        <v>134</v>
      </c>
      <c r="F424" s="224">
        <v>38.983590921784625</v>
      </c>
      <c r="G424" s="224">
        <v>135.34</v>
      </c>
      <c r="H424" s="224">
        <v>38.983590921784625</v>
      </c>
      <c r="I424" s="224" t="s">
        <v>279</v>
      </c>
      <c r="J424" s="224" t="s">
        <v>277</v>
      </c>
      <c r="K424" s="225">
        <v>0</v>
      </c>
    </row>
    <row r="425" spans="2:11" x14ac:dyDescent="0.15">
      <c r="B425" s="224" t="s">
        <v>1336</v>
      </c>
      <c r="C425" s="224">
        <v>1840</v>
      </c>
      <c r="D425" s="224" t="s">
        <v>1238</v>
      </c>
      <c r="E425" s="224">
        <f>Sheet3!$B$5</f>
        <v>1840</v>
      </c>
      <c r="F425" s="224">
        <v>38.983590921784625</v>
      </c>
      <c r="G425" s="224">
        <v>1858.4</v>
      </c>
      <c r="H425" s="224">
        <v>38.983590921784625</v>
      </c>
      <c r="I425" s="224" t="s">
        <v>279</v>
      </c>
      <c r="J425" s="224" t="s">
        <v>277</v>
      </c>
      <c r="K425" s="225">
        <v>0</v>
      </c>
    </row>
    <row r="426" spans="2:11" x14ac:dyDescent="0.15">
      <c r="B426" s="224" t="s">
        <v>1346</v>
      </c>
      <c r="C426" s="224">
        <v>140</v>
      </c>
      <c r="D426" s="224" t="s">
        <v>1238</v>
      </c>
      <c r="E426" s="224">
        <f>Sheet8!$B$5</f>
        <v>2880</v>
      </c>
      <c r="F426" s="224">
        <v>38.983590921784625</v>
      </c>
      <c r="G426" s="224">
        <v>141.4</v>
      </c>
      <c r="H426" s="224">
        <v>38.983590921784625</v>
      </c>
      <c r="I426" s="224" t="s">
        <v>279</v>
      </c>
      <c r="J426" s="224" t="s">
        <v>277</v>
      </c>
      <c r="K426" s="225">
        <v>0</v>
      </c>
    </row>
    <row r="427" spans="2:11" x14ac:dyDescent="0.15">
      <c r="B427" s="224" t="s">
        <v>1337</v>
      </c>
      <c r="C427" s="224">
        <v>4.3499999999999996</v>
      </c>
      <c r="D427" s="224" t="s">
        <v>1238</v>
      </c>
      <c r="E427" s="224">
        <f>Sheet4!$B$5</f>
        <v>4.3499999999999996</v>
      </c>
      <c r="F427" s="224">
        <v>38.983590921784625</v>
      </c>
      <c r="G427" s="224">
        <v>4.3934999999999995</v>
      </c>
      <c r="H427" s="224">
        <v>38.983590921784625</v>
      </c>
      <c r="I427" s="224" t="s">
        <v>279</v>
      </c>
      <c r="J427" s="224" t="s">
        <v>277</v>
      </c>
      <c r="K427" s="225">
        <v>0</v>
      </c>
    </row>
    <row r="428" spans="2:11" x14ac:dyDescent="0.15">
      <c r="B428" s="224" t="s">
        <v>1209</v>
      </c>
      <c r="C428" s="224">
        <v>23.89258530528102</v>
      </c>
      <c r="D428" s="224" t="s">
        <v>1245</v>
      </c>
      <c r="E428" s="224">
        <f>Sheet6!$B$6</f>
        <v>23.89258530528102</v>
      </c>
      <c r="F428" s="224">
        <v>38.983590921784625</v>
      </c>
      <c r="G428" s="224">
        <v>24.131511158333829</v>
      </c>
      <c r="H428" s="224">
        <v>38.983590921784625</v>
      </c>
      <c r="I428" s="224" t="s">
        <v>279</v>
      </c>
      <c r="J428" s="224" t="s">
        <v>277</v>
      </c>
      <c r="K428" s="225">
        <v>0</v>
      </c>
    </row>
    <row r="429" spans="2:11" x14ac:dyDescent="0.15">
      <c r="B429" s="224" t="s">
        <v>1304</v>
      </c>
      <c r="C429" s="224">
        <v>134</v>
      </c>
      <c r="D429" s="224" t="s">
        <v>1245</v>
      </c>
      <c r="E429" s="224">
        <f>Sheet5!$B$6</f>
        <v>134</v>
      </c>
      <c r="F429" s="224">
        <v>38.983590921784625</v>
      </c>
      <c r="G429" s="224">
        <v>135.34</v>
      </c>
      <c r="H429" s="224">
        <v>38.983590921784625</v>
      </c>
      <c r="I429" s="224" t="s">
        <v>279</v>
      </c>
      <c r="J429" s="224" t="s">
        <v>277</v>
      </c>
      <c r="K429" s="225">
        <v>0</v>
      </c>
    </row>
    <row r="430" spans="2:11" x14ac:dyDescent="0.15">
      <c r="B430" s="224" t="s">
        <v>1336</v>
      </c>
      <c r="C430" s="224">
        <v>1840</v>
      </c>
      <c r="D430" s="224" t="s">
        <v>1245</v>
      </c>
      <c r="E430" s="224">
        <f>Sheet3!$B$6</f>
        <v>1840</v>
      </c>
      <c r="F430" s="224">
        <v>38.983590921784625</v>
      </c>
      <c r="G430" s="224">
        <v>1858.4</v>
      </c>
      <c r="H430" s="224">
        <v>38.983590921784625</v>
      </c>
      <c r="I430" s="224" t="s">
        <v>279</v>
      </c>
      <c r="J430" s="224" t="s">
        <v>277</v>
      </c>
      <c r="K430" s="225">
        <v>0</v>
      </c>
    </row>
    <row r="431" spans="2:11" x14ac:dyDescent="0.15">
      <c r="B431" s="224" t="s">
        <v>1346</v>
      </c>
      <c r="C431" s="224">
        <v>2000</v>
      </c>
      <c r="D431" s="224" t="s">
        <v>1245</v>
      </c>
      <c r="E431" s="224" t="e">
        <f>Sheet8!#REF!</f>
        <v>#REF!</v>
      </c>
      <c r="F431" s="224">
        <v>38.983590921784625</v>
      </c>
      <c r="G431" s="224">
        <v>2020</v>
      </c>
      <c r="H431" s="224">
        <v>38.983590921784625</v>
      </c>
      <c r="I431" s="224" t="s">
        <v>279</v>
      </c>
      <c r="J431" s="224" t="s">
        <v>277</v>
      </c>
      <c r="K431" s="225">
        <v>0</v>
      </c>
    </row>
    <row r="432" spans="2:11" x14ac:dyDescent="0.15">
      <c r="B432" s="224" t="s">
        <v>1337</v>
      </c>
      <c r="C432" s="224">
        <v>6.8</v>
      </c>
      <c r="D432" s="224" t="s">
        <v>1245</v>
      </c>
      <c r="E432" s="224">
        <f>Sheet4!$B$6</f>
        <v>6.8</v>
      </c>
      <c r="F432" s="224">
        <v>38.983590921784625</v>
      </c>
      <c r="G432" s="224">
        <v>6.8679999999999994</v>
      </c>
      <c r="H432" s="224">
        <v>38.983590921784625</v>
      </c>
      <c r="I432" s="224" t="s">
        <v>279</v>
      </c>
      <c r="J432" s="224" t="s">
        <v>277</v>
      </c>
      <c r="K432" s="225">
        <v>0</v>
      </c>
    </row>
    <row r="433" spans="2:11" x14ac:dyDescent="0.15">
      <c r="B433" s="224" t="s">
        <v>1209</v>
      </c>
      <c r="C433" s="224">
        <v>29.100918638614353</v>
      </c>
      <c r="D433" s="224" t="s">
        <v>1249</v>
      </c>
      <c r="E433" s="224">
        <f>Sheet6!$B$7</f>
        <v>29.100918638614353</v>
      </c>
      <c r="F433" s="224">
        <v>38.983590921784625</v>
      </c>
      <c r="G433" s="224">
        <v>29.391927825000497</v>
      </c>
      <c r="H433" s="224">
        <v>38.983590921784625</v>
      </c>
      <c r="I433" s="224" t="s">
        <v>279</v>
      </c>
      <c r="J433" s="224" t="s">
        <v>277</v>
      </c>
      <c r="K433" s="225">
        <v>0</v>
      </c>
    </row>
    <row r="434" spans="2:11" x14ac:dyDescent="0.15">
      <c r="B434" s="224" t="s">
        <v>1304</v>
      </c>
      <c r="C434" s="224">
        <v>176</v>
      </c>
      <c r="D434" s="224" t="s">
        <v>1249</v>
      </c>
      <c r="E434" s="224">
        <f>Sheet5!$B$7</f>
        <v>176</v>
      </c>
      <c r="F434" s="224">
        <v>38.983590921784625</v>
      </c>
      <c r="G434" s="224">
        <v>177.76</v>
      </c>
      <c r="H434" s="224">
        <v>38.983590921784625</v>
      </c>
      <c r="I434" s="224" t="s">
        <v>279</v>
      </c>
      <c r="J434" s="224" t="s">
        <v>277</v>
      </c>
      <c r="K434" s="225">
        <v>0</v>
      </c>
    </row>
    <row r="435" spans="2:11" x14ac:dyDescent="0.15">
      <c r="B435" s="224" t="s">
        <v>1336</v>
      </c>
      <c r="C435" s="224">
        <v>1840</v>
      </c>
      <c r="D435" s="224" t="s">
        <v>1249</v>
      </c>
      <c r="E435" s="224">
        <f>Sheet3!$B$7</f>
        <v>1840</v>
      </c>
      <c r="F435" s="224">
        <v>38.983590921784625</v>
      </c>
      <c r="G435" s="224">
        <v>1858.4</v>
      </c>
      <c r="H435" s="224">
        <v>38.983590921784625</v>
      </c>
      <c r="I435" s="224" t="s">
        <v>279</v>
      </c>
      <c r="J435" s="224" t="s">
        <v>277</v>
      </c>
      <c r="K435" s="225">
        <v>0</v>
      </c>
    </row>
    <row r="436" spans="2:11" x14ac:dyDescent="0.15">
      <c r="B436" s="224" t="s">
        <v>1346</v>
      </c>
      <c r="C436" s="224">
        <v>1.1599999999999999</v>
      </c>
      <c r="D436" s="224" t="s">
        <v>1249</v>
      </c>
      <c r="E436" s="224" t="e">
        <f>Sheet8!#REF!</f>
        <v>#REF!</v>
      </c>
      <c r="F436" s="224">
        <v>38.983590921784625</v>
      </c>
      <c r="G436" s="224">
        <v>1.1716</v>
      </c>
      <c r="H436" s="224">
        <v>38.983590921784625</v>
      </c>
      <c r="I436" s="224" t="s">
        <v>279</v>
      </c>
      <c r="J436" s="224" t="s">
        <v>277</v>
      </c>
      <c r="K436" s="225">
        <v>0</v>
      </c>
    </row>
    <row r="437" spans="2:11" x14ac:dyDescent="0.15">
      <c r="B437" s="224" t="s">
        <v>1337</v>
      </c>
      <c r="C437" s="224">
        <v>8.4</v>
      </c>
      <c r="D437" s="224" t="s">
        <v>1249</v>
      </c>
      <c r="E437" s="224">
        <f>Sheet4!$B$7</f>
        <v>8.4</v>
      </c>
      <c r="F437" s="224">
        <v>38.983590921784625</v>
      </c>
      <c r="G437" s="224">
        <v>8.484</v>
      </c>
      <c r="H437" s="224">
        <v>38.983590921784625</v>
      </c>
      <c r="I437" s="224" t="s">
        <v>279</v>
      </c>
      <c r="J437" s="224" t="s">
        <v>277</v>
      </c>
      <c r="K437" s="225">
        <v>0</v>
      </c>
    </row>
    <row r="438" spans="2:11" x14ac:dyDescent="0.15">
      <c r="B438" s="224" t="s">
        <v>1209</v>
      </c>
      <c r="C438" s="224">
        <v>34.309251971947681</v>
      </c>
      <c r="D438" s="224" t="s">
        <v>1252</v>
      </c>
      <c r="E438" s="224">
        <f>Sheet6!$B$8</f>
        <v>34.309251971947681</v>
      </c>
      <c r="F438" s="224">
        <v>38.983590921784625</v>
      </c>
      <c r="G438" s="224">
        <v>34.652344491667158</v>
      </c>
      <c r="H438" s="224">
        <v>38.983590921784625</v>
      </c>
      <c r="I438" s="224" t="s">
        <v>279</v>
      </c>
      <c r="J438" s="224" t="s">
        <v>277</v>
      </c>
      <c r="K438" s="225">
        <v>0</v>
      </c>
    </row>
    <row r="439" spans="2:11" x14ac:dyDescent="0.15">
      <c r="B439" s="224" t="s">
        <v>1304</v>
      </c>
      <c r="C439" s="224">
        <v>189</v>
      </c>
      <c r="D439" s="224" t="s">
        <v>1252</v>
      </c>
      <c r="E439" s="224">
        <f>Sheet5!$B$8</f>
        <v>189</v>
      </c>
      <c r="F439" s="224">
        <v>38.983590921784625</v>
      </c>
      <c r="G439" s="224">
        <v>190.89</v>
      </c>
      <c r="H439" s="224">
        <v>38.983590921784625</v>
      </c>
      <c r="I439" s="224" t="s">
        <v>279</v>
      </c>
      <c r="J439" s="224" t="s">
        <v>277</v>
      </c>
      <c r="K439" s="225">
        <v>0</v>
      </c>
    </row>
    <row r="440" spans="2:11" x14ac:dyDescent="0.15">
      <c r="B440" s="224" t="s">
        <v>1336</v>
      </c>
      <c r="C440" s="224">
        <v>560</v>
      </c>
      <c r="D440" s="224" t="s">
        <v>1252</v>
      </c>
      <c r="E440" s="224">
        <f>Sheet3!$B$8</f>
        <v>560</v>
      </c>
      <c r="F440" s="224">
        <v>38.983590921784625</v>
      </c>
      <c r="G440" s="224">
        <v>565.6</v>
      </c>
      <c r="H440" s="224">
        <v>38.983590921784625</v>
      </c>
      <c r="I440" s="224" t="s">
        <v>279</v>
      </c>
      <c r="J440" s="224" t="s">
        <v>277</v>
      </c>
      <c r="K440" s="225">
        <v>0</v>
      </c>
    </row>
    <row r="441" spans="2:11" x14ac:dyDescent="0.15">
      <c r="B441" s="224" t="s">
        <v>1346</v>
      </c>
      <c r="C441" s="224">
        <v>100</v>
      </c>
      <c r="D441" s="224" t="s">
        <v>1252</v>
      </c>
      <c r="E441" s="224">
        <f>Sheet8!$B$6</f>
        <v>140</v>
      </c>
      <c r="F441" s="224">
        <v>38.983590921784625</v>
      </c>
      <c r="G441" s="224">
        <v>101</v>
      </c>
      <c r="H441" s="224">
        <v>38.983590921784625</v>
      </c>
      <c r="I441" s="224" t="s">
        <v>279</v>
      </c>
      <c r="J441" s="224" t="s">
        <v>277</v>
      </c>
      <c r="K441" s="225">
        <v>0</v>
      </c>
    </row>
    <row r="442" spans="2:11" x14ac:dyDescent="0.15">
      <c r="B442" s="224" t="s">
        <v>1337</v>
      </c>
      <c r="C442" s="224">
        <v>5.7</v>
      </c>
      <c r="D442" s="224" t="s">
        <v>1252</v>
      </c>
      <c r="E442" s="224">
        <f>Sheet4!$B$8</f>
        <v>5.7</v>
      </c>
      <c r="F442" s="224">
        <v>38.983590921784625</v>
      </c>
      <c r="G442" s="224">
        <v>5.7570000000000006</v>
      </c>
      <c r="H442" s="224">
        <v>38.983590921784625</v>
      </c>
      <c r="I442" s="224" t="s">
        <v>279</v>
      </c>
      <c r="J442" s="224" t="s">
        <v>277</v>
      </c>
      <c r="K442" s="225">
        <v>0</v>
      </c>
    </row>
    <row r="443" spans="2:11" x14ac:dyDescent="0.15">
      <c r="B443" s="224" t="s">
        <v>1209</v>
      </c>
      <c r="C443" s="224">
        <v>39.517585305281024</v>
      </c>
      <c r="D443" s="224" t="s">
        <v>1254</v>
      </c>
      <c r="E443" s="224">
        <f>Sheet6!$B$9</f>
        <v>39.517585305281024</v>
      </c>
      <c r="F443" s="224">
        <v>38.983590921784625</v>
      </c>
      <c r="G443" s="224">
        <v>39.912761158333836</v>
      </c>
      <c r="H443" s="224">
        <v>38.983590921784625</v>
      </c>
      <c r="I443" s="224" t="s">
        <v>279</v>
      </c>
      <c r="J443" s="224" t="s">
        <v>277</v>
      </c>
      <c r="K443" s="225">
        <v>0</v>
      </c>
    </row>
    <row r="444" spans="2:11" x14ac:dyDescent="0.15">
      <c r="B444" s="224" t="s">
        <v>1304</v>
      </c>
      <c r="C444" s="224">
        <v>194</v>
      </c>
      <c r="D444" s="224" t="s">
        <v>1254</v>
      </c>
      <c r="E444" s="224">
        <f>Sheet5!$B$9</f>
        <v>194</v>
      </c>
      <c r="F444" s="224">
        <v>38.983590921784625</v>
      </c>
      <c r="G444" s="224">
        <v>195.94</v>
      </c>
      <c r="H444" s="224">
        <v>38.983590921784625</v>
      </c>
      <c r="I444" s="224" t="s">
        <v>279</v>
      </c>
      <c r="J444" s="224" t="s">
        <v>277</v>
      </c>
      <c r="K444" s="225">
        <v>0</v>
      </c>
    </row>
    <row r="445" spans="2:11" x14ac:dyDescent="0.15">
      <c r="B445" s="224" t="s">
        <v>1336</v>
      </c>
      <c r="C445" s="224">
        <v>2400</v>
      </c>
      <c r="D445" s="224" t="s">
        <v>1254</v>
      </c>
      <c r="E445" s="224">
        <f>Sheet3!$B$9</f>
        <v>2400</v>
      </c>
      <c r="F445" s="224">
        <v>38.983590921784625</v>
      </c>
      <c r="G445" s="224">
        <v>2424</v>
      </c>
      <c r="H445" s="224">
        <v>38.983590921784625</v>
      </c>
      <c r="I445" s="224" t="s">
        <v>279</v>
      </c>
      <c r="J445" s="224" t="s">
        <v>277</v>
      </c>
      <c r="K445" s="225">
        <v>0</v>
      </c>
    </row>
    <row r="446" spans="2:11" x14ac:dyDescent="0.15">
      <c r="B446" s="224" t="s">
        <v>1346</v>
      </c>
      <c r="C446" s="224">
        <v>600</v>
      </c>
      <c r="D446" s="224" t="s">
        <v>1254</v>
      </c>
      <c r="E446" s="224">
        <f>Sheet8!$B$7</f>
        <v>2000</v>
      </c>
      <c r="F446" s="224">
        <v>38.983590921784625</v>
      </c>
      <c r="G446" s="224">
        <v>606</v>
      </c>
      <c r="H446" s="224">
        <v>38.983590921784625</v>
      </c>
      <c r="I446" s="224" t="s">
        <v>279</v>
      </c>
      <c r="J446" s="224" t="s">
        <v>277</v>
      </c>
      <c r="K446" s="225">
        <v>0</v>
      </c>
    </row>
    <row r="447" spans="2:11" x14ac:dyDescent="0.15">
      <c r="B447" s="224" t="s">
        <v>1337</v>
      </c>
      <c r="C447" s="224">
        <v>40</v>
      </c>
      <c r="D447" s="224" t="s">
        <v>1254</v>
      </c>
      <c r="E447" s="224">
        <f>Sheet4!$B$9</f>
        <v>40</v>
      </c>
      <c r="F447" s="224">
        <v>38.983590921784625</v>
      </c>
      <c r="G447" s="224">
        <v>40.4</v>
      </c>
      <c r="H447" s="224">
        <v>38.983590921784625</v>
      </c>
      <c r="I447" s="224" t="s">
        <v>279</v>
      </c>
      <c r="J447" s="224" t="s">
        <v>277</v>
      </c>
      <c r="K447" s="225">
        <v>0</v>
      </c>
    </row>
    <row r="448" spans="2:11" x14ac:dyDescent="0.15">
      <c r="B448" s="224" t="s">
        <v>1209</v>
      </c>
      <c r="C448" s="224">
        <v>6</v>
      </c>
      <c r="D448" s="224" t="s">
        <v>1211</v>
      </c>
      <c r="E448" s="224">
        <f>Sheet6!$C$1</f>
        <v>6</v>
      </c>
      <c r="F448" s="224">
        <v>38.983590921784625</v>
      </c>
      <c r="G448" s="224">
        <v>6.06</v>
      </c>
      <c r="H448" s="224">
        <v>38.983590921784625</v>
      </c>
      <c r="I448" s="224" t="s">
        <v>279</v>
      </c>
      <c r="J448" s="224" t="s">
        <v>277</v>
      </c>
      <c r="K448" s="225">
        <v>0</v>
      </c>
    </row>
    <row r="449" spans="2:11" x14ac:dyDescent="0.15">
      <c r="B449" s="224" t="s">
        <v>1209</v>
      </c>
      <c r="C449" s="224">
        <v>49.934251971947688</v>
      </c>
      <c r="D449" s="224" t="s">
        <v>450</v>
      </c>
      <c r="E449" s="224">
        <f>Sheet6!$C$10</f>
        <v>49.934251971947688</v>
      </c>
      <c r="F449" s="224">
        <v>38.983590921784625</v>
      </c>
      <c r="G449" s="224">
        <v>50.433594491667165</v>
      </c>
      <c r="H449" s="224">
        <v>38.983590921784625</v>
      </c>
      <c r="I449" s="224" t="s">
        <v>279</v>
      </c>
      <c r="J449" s="224" t="s">
        <v>277</v>
      </c>
      <c r="K449" s="225">
        <v>0</v>
      </c>
    </row>
    <row r="450" spans="2:11" x14ac:dyDescent="0.15">
      <c r="B450" s="224" t="s">
        <v>1304</v>
      </c>
      <c r="C450" s="224">
        <v>415.85551183168604</v>
      </c>
      <c r="D450" s="224" t="s">
        <v>450</v>
      </c>
      <c r="E450" s="224">
        <f>Sheet5!$C$10</f>
        <v>415.85551183168604</v>
      </c>
      <c r="F450" s="224">
        <v>38.983590921784625</v>
      </c>
      <c r="G450" s="224">
        <v>420.01406695000293</v>
      </c>
      <c r="H450" s="224">
        <v>38.983590921784625</v>
      </c>
      <c r="I450" s="224" t="s">
        <v>279</v>
      </c>
      <c r="J450" s="224" t="s">
        <v>277</v>
      </c>
      <c r="K450" s="225">
        <v>0</v>
      </c>
    </row>
    <row r="451" spans="2:11" x14ac:dyDescent="0.15">
      <c r="B451" s="224" t="s">
        <v>1335</v>
      </c>
      <c r="C451" s="224">
        <v>218</v>
      </c>
      <c r="D451" s="224" t="s">
        <v>450</v>
      </c>
      <c r="E451" s="224">
        <f>Sheet2!$C$10</f>
        <v>218</v>
      </c>
      <c r="F451" s="224">
        <v>38.983590921784625</v>
      </c>
      <c r="G451" s="224">
        <v>220.18</v>
      </c>
      <c r="H451" s="224">
        <v>38.983590921784625</v>
      </c>
      <c r="I451" s="224" t="s">
        <v>279</v>
      </c>
      <c r="J451" s="224" t="s">
        <v>277</v>
      </c>
      <c r="K451" s="225">
        <v>0</v>
      </c>
    </row>
    <row r="452" spans="2:11" x14ac:dyDescent="0.15">
      <c r="B452" s="224" t="s">
        <v>440</v>
      </c>
      <c r="C452" s="224">
        <v>1</v>
      </c>
      <c r="D452" s="224" t="s">
        <v>450</v>
      </c>
      <c r="E452" s="224">
        <f>'Costs - Nix Pocketbook'!$C$10</f>
        <v>1</v>
      </c>
      <c r="F452" s="224">
        <v>38.983590921784625</v>
      </c>
      <c r="G452" s="224">
        <v>1.01</v>
      </c>
      <c r="H452" s="224">
        <v>38.983590921784625</v>
      </c>
      <c r="I452" s="224" t="s">
        <v>279</v>
      </c>
      <c r="J452" s="224" t="s">
        <v>277</v>
      </c>
      <c r="K452" s="225">
        <v>0</v>
      </c>
    </row>
    <row r="453" spans="2:11" x14ac:dyDescent="0.15">
      <c r="B453" s="224" t="s">
        <v>483</v>
      </c>
      <c r="C453" s="224">
        <v>2160</v>
      </c>
      <c r="D453" s="224" t="s">
        <v>450</v>
      </c>
      <c r="E453" s="224">
        <f>'Scot. - Woodland Creation Grant'!$C$10</f>
        <v>2160</v>
      </c>
      <c r="F453" s="224">
        <v>38.983590921784625</v>
      </c>
      <c r="G453" s="224">
        <v>2181.6</v>
      </c>
      <c r="H453" s="224">
        <v>38.983590921784625</v>
      </c>
      <c r="I453" s="224" t="s">
        <v>279</v>
      </c>
      <c r="J453" s="224" t="s">
        <v>277</v>
      </c>
      <c r="K453" s="225">
        <v>0</v>
      </c>
    </row>
    <row r="454" spans="2:11" x14ac:dyDescent="0.15">
      <c r="B454" s="224" t="s">
        <v>1336</v>
      </c>
      <c r="C454" s="224">
        <v>624</v>
      </c>
      <c r="D454" s="224" t="s">
        <v>450</v>
      </c>
      <c r="E454" s="224">
        <f>Sheet3!$C$10</f>
        <v>624</v>
      </c>
      <c r="F454" s="224">
        <v>38.983590921784625</v>
      </c>
      <c r="G454" s="224">
        <v>630.24</v>
      </c>
      <c r="H454" s="224">
        <v>38.983590921784625</v>
      </c>
      <c r="I454" s="224" t="s">
        <v>279</v>
      </c>
      <c r="J454" s="224" t="s">
        <v>277</v>
      </c>
      <c r="K454" s="225">
        <v>0</v>
      </c>
    </row>
    <row r="455" spans="2:11" x14ac:dyDescent="0.15">
      <c r="B455" s="224" t="s">
        <v>1346</v>
      </c>
      <c r="C455" s="224">
        <v>20.233590921784625</v>
      </c>
      <c r="D455" s="224" t="s">
        <v>450</v>
      </c>
      <c r="E455" s="224" t="e">
        <f>Sheet8!#REF!</f>
        <v>#REF!</v>
      </c>
      <c r="F455" s="224">
        <v>38.983590921784625</v>
      </c>
      <c r="G455" s="224">
        <v>20.435926831002472</v>
      </c>
      <c r="H455" s="224">
        <v>38.983590921784625</v>
      </c>
      <c r="I455" s="224" t="s">
        <v>279</v>
      </c>
      <c r="J455" s="224" t="s">
        <v>277</v>
      </c>
      <c r="K455" s="225">
        <v>0</v>
      </c>
    </row>
    <row r="456" spans="2:11" x14ac:dyDescent="0.15">
      <c r="B456" s="224" t="s">
        <v>1337</v>
      </c>
      <c r="C456" s="224">
        <v>190</v>
      </c>
      <c r="D456" s="224" t="s">
        <v>450</v>
      </c>
      <c r="E456" s="224">
        <f>Sheet4!$C$10</f>
        <v>190</v>
      </c>
      <c r="F456" s="224">
        <v>38.983590921784625</v>
      </c>
      <c r="G456" s="224">
        <v>191.9</v>
      </c>
      <c r="H456" s="224">
        <v>38.983590921784625</v>
      </c>
      <c r="I456" s="224" t="s">
        <v>279</v>
      </c>
      <c r="J456" s="224" t="s">
        <v>277</v>
      </c>
      <c r="K456" s="225">
        <v>0</v>
      </c>
    </row>
    <row r="457" spans="2:11" x14ac:dyDescent="0.15">
      <c r="B457" s="224" t="s">
        <v>1209</v>
      </c>
      <c r="C457" s="224">
        <v>55.142585305281017</v>
      </c>
      <c r="D457" s="224" t="s">
        <v>451</v>
      </c>
      <c r="E457" s="224">
        <f>Sheet6!$C$11</f>
        <v>55.142585305281017</v>
      </c>
      <c r="F457" s="224">
        <v>38.983590921784625</v>
      </c>
      <c r="G457" s="224">
        <v>55.694011158333829</v>
      </c>
      <c r="H457" s="224">
        <v>38.983590921784625</v>
      </c>
      <c r="I457" s="224" t="s">
        <v>279</v>
      </c>
      <c r="J457" s="224" t="s">
        <v>277</v>
      </c>
      <c r="K457" s="225">
        <v>0</v>
      </c>
    </row>
    <row r="458" spans="2:11" x14ac:dyDescent="0.15">
      <c r="B458" s="224" t="s">
        <v>1304</v>
      </c>
      <c r="C458" s="224">
        <v>428.35551183168604</v>
      </c>
      <c r="D458" s="224" t="s">
        <v>451</v>
      </c>
      <c r="E458" s="224">
        <f>Sheet5!$C$11</f>
        <v>428.35551183168604</v>
      </c>
      <c r="F458" s="224">
        <v>38.983590921784625</v>
      </c>
      <c r="G458" s="224">
        <v>432.63906695000293</v>
      </c>
      <c r="H458" s="224">
        <v>38.983590921784625</v>
      </c>
      <c r="I458" s="224" t="s">
        <v>279</v>
      </c>
      <c r="J458" s="224" t="s">
        <v>277</v>
      </c>
      <c r="K458" s="225">
        <v>0</v>
      </c>
    </row>
    <row r="459" spans="2:11" x14ac:dyDescent="0.15">
      <c r="B459" s="224" t="s">
        <v>1335</v>
      </c>
      <c r="C459" s="224">
        <v>228</v>
      </c>
      <c r="D459" s="224" t="s">
        <v>451</v>
      </c>
      <c r="E459" s="224">
        <f>Sheet2!$C$11</f>
        <v>228</v>
      </c>
      <c r="F459" s="224">
        <v>38.983590921784625</v>
      </c>
      <c r="G459" s="224">
        <v>230.28</v>
      </c>
      <c r="H459" s="224">
        <v>38.983590921784625</v>
      </c>
      <c r="I459" s="224" t="s">
        <v>279</v>
      </c>
      <c r="J459" s="224" t="s">
        <v>277</v>
      </c>
      <c r="K459" s="225">
        <v>0</v>
      </c>
    </row>
    <row r="460" spans="2:11" x14ac:dyDescent="0.15">
      <c r="B460" s="224" t="s">
        <v>440</v>
      </c>
      <c r="C460" s="224">
        <v>1</v>
      </c>
      <c r="D460" s="224" t="s">
        <v>451</v>
      </c>
      <c r="E460" s="224">
        <f>'Costs - Nix Pocketbook'!$C$11</f>
        <v>1</v>
      </c>
      <c r="F460" s="224">
        <v>38.983590921784625</v>
      </c>
      <c r="G460" s="224">
        <v>1.01</v>
      </c>
      <c r="H460" s="224">
        <v>38.983590921784625</v>
      </c>
      <c r="I460" s="224" t="s">
        <v>279</v>
      </c>
      <c r="J460" s="224" t="s">
        <v>277</v>
      </c>
      <c r="K460" s="225">
        <v>0</v>
      </c>
    </row>
    <row r="461" spans="2:11" x14ac:dyDescent="0.15">
      <c r="B461" s="224" t="s">
        <v>1337</v>
      </c>
      <c r="C461" s="224">
        <v>100</v>
      </c>
      <c r="D461" s="224" t="s">
        <v>451</v>
      </c>
      <c r="E461" s="224">
        <f>Sheet4!$C$11</f>
        <v>100</v>
      </c>
      <c r="F461" s="224">
        <v>38.983590921784625</v>
      </c>
      <c r="G461" s="224">
        <v>101</v>
      </c>
      <c r="H461" s="224">
        <v>38.983590921784625</v>
      </c>
      <c r="I461" s="224" t="s">
        <v>279</v>
      </c>
      <c r="J461" s="224" t="s">
        <v>277</v>
      </c>
      <c r="K461" s="225">
        <v>0</v>
      </c>
    </row>
    <row r="462" spans="2:11" x14ac:dyDescent="0.15">
      <c r="B462" s="224" t="s">
        <v>1209</v>
      </c>
      <c r="C462" s="224">
        <v>65.559251971947688</v>
      </c>
      <c r="D462" s="224" t="s">
        <v>452</v>
      </c>
      <c r="E462" s="224">
        <f>Sheet6!$C$12</f>
        <v>65.559251971947688</v>
      </c>
      <c r="F462" s="224">
        <v>38.983590921784625</v>
      </c>
      <c r="G462" s="224">
        <v>66.214844491667165</v>
      </c>
      <c r="H462" s="224">
        <v>38.983590921784625</v>
      </c>
      <c r="I462" s="224" t="s">
        <v>279</v>
      </c>
      <c r="J462" s="224" t="s">
        <v>277</v>
      </c>
      <c r="K462" s="225">
        <v>0</v>
      </c>
    </row>
    <row r="463" spans="2:11" x14ac:dyDescent="0.15">
      <c r="B463" s="224" t="s">
        <v>1304</v>
      </c>
      <c r="C463" s="224">
        <v>437.10551183168593</v>
      </c>
      <c r="D463" s="224" t="s">
        <v>452</v>
      </c>
      <c r="E463" s="224">
        <f>Sheet5!$C$12</f>
        <v>437.10551183168593</v>
      </c>
      <c r="F463" s="224">
        <v>38.983590921784625</v>
      </c>
      <c r="G463" s="224">
        <v>441.47656695000279</v>
      </c>
      <c r="H463" s="224">
        <v>38.983590921784625</v>
      </c>
      <c r="I463" s="224" t="s">
        <v>279</v>
      </c>
      <c r="J463" s="224" t="s">
        <v>277</v>
      </c>
      <c r="K463" s="225">
        <v>0</v>
      </c>
    </row>
    <row r="464" spans="2:11" x14ac:dyDescent="0.15">
      <c r="B464" s="224" t="s">
        <v>1335</v>
      </c>
      <c r="C464" s="224">
        <v>235</v>
      </c>
      <c r="D464" s="224" t="s">
        <v>452</v>
      </c>
      <c r="E464" s="224">
        <f>Sheet2!$C$12</f>
        <v>235</v>
      </c>
      <c r="F464" s="224">
        <v>38.983590921784625</v>
      </c>
      <c r="G464" s="224">
        <v>237.35</v>
      </c>
      <c r="H464" s="224">
        <v>38.983590921784625</v>
      </c>
      <c r="I464" s="224" t="s">
        <v>279</v>
      </c>
      <c r="J464" s="224" t="s">
        <v>277</v>
      </c>
      <c r="K464" s="225">
        <v>0</v>
      </c>
    </row>
    <row r="465" spans="2:11" x14ac:dyDescent="0.15">
      <c r="B465" s="224" t="s">
        <v>440</v>
      </c>
      <c r="C465" s="224">
        <v>1</v>
      </c>
      <c r="D465" s="224" t="s">
        <v>452</v>
      </c>
      <c r="E465" s="224">
        <f>'Costs - Nix Pocketbook'!$C$12</f>
        <v>1</v>
      </c>
      <c r="F465" s="224">
        <v>38.983590921784625</v>
      </c>
      <c r="G465" s="224">
        <v>1.01</v>
      </c>
      <c r="H465" s="224">
        <v>38.983590921784625</v>
      </c>
      <c r="I465" s="224" t="s">
        <v>279</v>
      </c>
      <c r="J465" s="224" t="s">
        <v>277</v>
      </c>
      <c r="K465" s="225">
        <v>0</v>
      </c>
    </row>
    <row r="466" spans="2:11" x14ac:dyDescent="0.15">
      <c r="B466" s="224" t="s">
        <v>483</v>
      </c>
      <c r="C466" s="224">
        <v>1840</v>
      </c>
      <c r="D466" s="224" t="s">
        <v>452</v>
      </c>
      <c r="E466" s="224">
        <f>'Scot. - Woodland Creation Grant'!$C$12</f>
        <v>1840</v>
      </c>
      <c r="F466" s="224">
        <v>38.983590921784625</v>
      </c>
      <c r="G466" s="224">
        <v>1858.4</v>
      </c>
      <c r="H466" s="224">
        <v>38.983590921784625</v>
      </c>
      <c r="I466" s="224" t="s">
        <v>279</v>
      </c>
      <c r="J466" s="224" t="s">
        <v>277</v>
      </c>
      <c r="K466" s="225">
        <v>0</v>
      </c>
    </row>
    <row r="467" spans="2:11" x14ac:dyDescent="0.15">
      <c r="B467" s="224" t="s">
        <v>1337</v>
      </c>
      <c r="C467" s="224">
        <v>90</v>
      </c>
      <c r="D467" s="224" t="s">
        <v>452</v>
      </c>
      <c r="E467" s="224">
        <f>Sheet4!$C$12</f>
        <v>90</v>
      </c>
      <c r="F467" s="224">
        <v>38.983590921784625</v>
      </c>
      <c r="G467" s="224">
        <v>90.9</v>
      </c>
      <c r="H467" s="224">
        <v>38.983590921784625</v>
      </c>
      <c r="I467" s="224" t="s">
        <v>279</v>
      </c>
      <c r="J467" s="224" t="s">
        <v>277</v>
      </c>
      <c r="K467" s="225">
        <v>0</v>
      </c>
    </row>
    <row r="468" spans="2:11" x14ac:dyDescent="0.15">
      <c r="B468" s="224" t="s">
        <v>1209</v>
      </c>
      <c r="C468" s="224">
        <v>75.975918638614345</v>
      </c>
      <c r="D468" s="224" t="s">
        <v>453</v>
      </c>
      <c r="E468" s="224">
        <f>Sheet6!$C$13</f>
        <v>75.975918638614345</v>
      </c>
      <c r="F468" s="224">
        <v>38.983590921784625</v>
      </c>
      <c r="G468" s="224">
        <v>76.735677825000494</v>
      </c>
      <c r="H468" s="224">
        <v>38.983590921784625</v>
      </c>
      <c r="I468" s="224" t="s">
        <v>279</v>
      </c>
      <c r="J468" s="224" t="s">
        <v>277</v>
      </c>
      <c r="K468" s="225">
        <v>0</v>
      </c>
    </row>
    <row r="469" spans="2:11" x14ac:dyDescent="0.15">
      <c r="B469" s="224" t="s">
        <v>1304</v>
      </c>
      <c r="C469" s="224">
        <v>447.10551183168604</v>
      </c>
      <c r="D469" s="224" t="s">
        <v>453</v>
      </c>
      <c r="E469" s="224">
        <f>Sheet5!$C$13</f>
        <v>447.10551183168604</v>
      </c>
      <c r="F469" s="224">
        <v>38.983590921784625</v>
      </c>
      <c r="G469" s="224">
        <v>451.57656695000293</v>
      </c>
      <c r="H469" s="224">
        <v>38.983590921784625</v>
      </c>
      <c r="I469" s="224" t="s">
        <v>279</v>
      </c>
      <c r="J469" s="224" t="s">
        <v>277</v>
      </c>
      <c r="K469" s="225">
        <v>0</v>
      </c>
    </row>
    <row r="470" spans="2:11" x14ac:dyDescent="0.15">
      <c r="B470" s="224" t="s">
        <v>1335</v>
      </c>
      <c r="C470" s="224">
        <v>243</v>
      </c>
      <c r="D470" s="224" t="s">
        <v>453</v>
      </c>
      <c r="E470" s="224">
        <f>Sheet2!$C$13</f>
        <v>243</v>
      </c>
      <c r="F470" s="224">
        <v>38.983590921784625</v>
      </c>
      <c r="G470" s="224">
        <v>245.43</v>
      </c>
      <c r="H470" s="224">
        <v>38.983590921784625</v>
      </c>
      <c r="I470" s="224" t="s">
        <v>279</v>
      </c>
      <c r="J470" s="224" t="s">
        <v>277</v>
      </c>
      <c r="K470" s="225">
        <v>0</v>
      </c>
    </row>
    <row r="471" spans="2:11" x14ac:dyDescent="0.15">
      <c r="B471" s="224" t="s">
        <v>440</v>
      </c>
      <c r="C471" s="224">
        <v>1</v>
      </c>
      <c r="D471" s="224" t="s">
        <v>453</v>
      </c>
      <c r="E471" s="224">
        <f>'Costs - Nix Pocketbook'!$C$13</f>
        <v>1</v>
      </c>
      <c r="F471" s="224">
        <v>38.983590921784625</v>
      </c>
      <c r="G471" s="224">
        <v>1.01</v>
      </c>
      <c r="H471" s="224">
        <v>38.983590921784625</v>
      </c>
      <c r="I471" s="224" t="s">
        <v>279</v>
      </c>
      <c r="J471" s="224" t="s">
        <v>277</v>
      </c>
      <c r="K471" s="225">
        <v>0</v>
      </c>
    </row>
    <row r="472" spans="2:11" x14ac:dyDescent="0.15">
      <c r="B472" s="224" t="s">
        <v>483</v>
      </c>
      <c r="C472" s="224">
        <v>1840</v>
      </c>
      <c r="D472" s="224" t="s">
        <v>453</v>
      </c>
      <c r="E472" s="224">
        <f>'Scot. - Woodland Creation Grant'!$C$13</f>
        <v>1840</v>
      </c>
      <c r="F472" s="224">
        <v>38.983590921784625</v>
      </c>
      <c r="G472" s="224">
        <v>1858.4</v>
      </c>
      <c r="H472" s="224">
        <v>38.983590921784625</v>
      </c>
      <c r="I472" s="224" t="s">
        <v>279</v>
      </c>
      <c r="J472" s="224" t="s">
        <v>277</v>
      </c>
      <c r="K472" s="225">
        <v>0</v>
      </c>
    </row>
    <row r="473" spans="2:11" x14ac:dyDescent="0.15">
      <c r="B473" s="224" t="s">
        <v>1337</v>
      </c>
      <c r="C473" s="224">
        <v>900</v>
      </c>
      <c r="D473" s="224" t="s">
        <v>453</v>
      </c>
      <c r="E473" s="224">
        <f>Sheet4!$C$13</f>
        <v>900</v>
      </c>
      <c r="F473" s="224">
        <v>38.983590921784625</v>
      </c>
      <c r="G473" s="224">
        <v>909</v>
      </c>
      <c r="H473" s="224">
        <v>38.983590921784625</v>
      </c>
      <c r="I473" s="224" t="s">
        <v>279</v>
      </c>
      <c r="J473" s="224" t="s">
        <v>277</v>
      </c>
      <c r="K473" s="225">
        <v>0</v>
      </c>
    </row>
    <row r="474" spans="2:11" x14ac:dyDescent="0.15">
      <c r="B474" s="224" t="s">
        <v>276</v>
      </c>
      <c r="C474" s="226">
        <v>12</v>
      </c>
      <c r="D474" s="224" t="s">
        <v>666</v>
      </c>
      <c r="E474" s="224">
        <f>'Project Details and Calculation'!$C$138</f>
        <v>12</v>
      </c>
      <c r="F474" s="224">
        <v>38.983590921784625</v>
      </c>
      <c r="G474" s="226">
        <v>12.12</v>
      </c>
      <c r="H474" s="224">
        <v>38.983590921784625</v>
      </c>
      <c r="I474" s="224" t="s">
        <v>279</v>
      </c>
      <c r="J474" s="224" t="s">
        <v>277</v>
      </c>
      <c r="K474" s="225">
        <v>0</v>
      </c>
    </row>
    <row r="475" spans="2:11" x14ac:dyDescent="0.15">
      <c r="B475" s="224" t="s">
        <v>276</v>
      </c>
      <c r="C475" s="226">
        <v>33</v>
      </c>
      <c r="D475" s="224" t="s">
        <v>667</v>
      </c>
      <c r="E475" s="224">
        <f>'Project Details and Calculation'!$C$139</f>
        <v>33</v>
      </c>
      <c r="F475" s="224">
        <v>38.983590921784625</v>
      </c>
      <c r="G475" s="226">
        <v>33.33</v>
      </c>
      <c r="H475" s="224">
        <v>38.983590921784625</v>
      </c>
      <c r="I475" s="224" t="s">
        <v>279</v>
      </c>
      <c r="J475" s="224" t="s">
        <v>277</v>
      </c>
      <c r="K475" s="225">
        <v>0</v>
      </c>
    </row>
    <row r="476" spans="2:11" x14ac:dyDescent="0.15">
      <c r="B476" s="224" t="s">
        <v>1209</v>
      </c>
      <c r="C476" s="224">
        <v>86.392585305281017</v>
      </c>
      <c r="D476" s="224" t="s">
        <v>454</v>
      </c>
      <c r="E476" s="224">
        <f>Sheet6!$C$14</f>
        <v>86.392585305281017</v>
      </c>
      <c r="F476" s="224">
        <v>38.983590921784625</v>
      </c>
      <c r="G476" s="224">
        <v>87.256511158333822</v>
      </c>
      <c r="H476" s="224">
        <v>38.983590921784625</v>
      </c>
      <c r="I476" s="224" t="s">
        <v>279</v>
      </c>
      <c r="J476" s="224" t="s">
        <v>277</v>
      </c>
      <c r="K476" s="225">
        <v>0</v>
      </c>
    </row>
    <row r="477" spans="2:11" x14ac:dyDescent="0.15">
      <c r="B477" s="224" t="s">
        <v>1304</v>
      </c>
      <c r="C477" s="224">
        <v>454.60551183168593</v>
      </c>
      <c r="D477" s="224" t="s">
        <v>454</v>
      </c>
      <c r="E477" s="224">
        <f>Sheet5!$C$14</f>
        <v>454.60551183168593</v>
      </c>
      <c r="F477" s="224">
        <v>38.983590921784625</v>
      </c>
      <c r="G477" s="224">
        <v>459.1515669500028</v>
      </c>
      <c r="H477" s="224">
        <v>38.983590921784625</v>
      </c>
      <c r="I477" s="224" t="s">
        <v>279</v>
      </c>
      <c r="J477" s="224" t="s">
        <v>277</v>
      </c>
      <c r="K477" s="225">
        <v>0</v>
      </c>
    </row>
    <row r="478" spans="2:11" x14ac:dyDescent="0.15">
      <c r="B478" s="224" t="s">
        <v>1335</v>
      </c>
      <c r="C478" s="224">
        <v>249</v>
      </c>
      <c r="D478" s="224" t="s">
        <v>454</v>
      </c>
      <c r="E478" s="224">
        <f>Sheet2!$C$14</f>
        <v>249</v>
      </c>
      <c r="F478" s="224">
        <v>38.983590921784625</v>
      </c>
      <c r="G478" s="224">
        <v>251.49</v>
      </c>
      <c r="H478" s="224">
        <v>38.983590921784625</v>
      </c>
      <c r="I478" s="224" t="s">
        <v>279</v>
      </c>
      <c r="J478" s="224" t="s">
        <v>277</v>
      </c>
      <c r="K478" s="225">
        <v>0</v>
      </c>
    </row>
    <row r="479" spans="2:11" x14ac:dyDescent="0.15">
      <c r="B479" s="224" t="s">
        <v>440</v>
      </c>
      <c r="C479" s="224">
        <v>1</v>
      </c>
      <c r="D479" s="224" t="s">
        <v>454</v>
      </c>
      <c r="E479" s="224">
        <f>'Costs - Nix Pocketbook'!$C$14</f>
        <v>1</v>
      </c>
      <c r="F479" s="224">
        <v>38.983590921784625</v>
      </c>
      <c r="G479" s="224">
        <v>1.01</v>
      </c>
      <c r="H479" s="224">
        <v>38.983590921784625</v>
      </c>
      <c r="I479" s="224" t="s">
        <v>279</v>
      </c>
      <c r="J479" s="224" t="s">
        <v>277</v>
      </c>
      <c r="K479" s="225">
        <v>0</v>
      </c>
    </row>
    <row r="480" spans="2:11" x14ac:dyDescent="0.15">
      <c r="B480" s="224" t="s">
        <v>483</v>
      </c>
      <c r="C480" s="224">
        <v>1840</v>
      </c>
      <c r="D480" s="224" t="s">
        <v>454</v>
      </c>
      <c r="E480" s="224">
        <f>'Scot. - Woodland Creation Grant'!$C$14</f>
        <v>1840</v>
      </c>
      <c r="F480" s="224">
        <v>38.983590921784625</v>
      </c>
      <c r="G480" s="224">
        <v>1858.4</v>
      </c>
      <c r="H480" s="224">
        <v>38.983590921784625</v>
      </c>
      <c r="I480" s="224" t="s">
        <v>279</v>
      </c>
      <c r="J480" s="224" t="s">
        <v>277</v>
      </c>
      <c r="K480" s="225">
        <v>0</v>
      </c>
    </row>
    <row r="481" spans="2:11" x14ac:dyDescent="0.15">
      <c r="B481" s="224" t="s">
        <v>1337</v>
      </c>
      <c r="C481" s="224">
        <v>900</v>
      </c>
      <c r="D481" s="224" t="s">
        <v>454</v>
      </c>
      <c r="E481" s="224">
        <f>Sheet4!$C$14</f>
        <v>900</v>
      </c>
      <c r="F481" s="224">
        <v>38.983590921784625</v>
      </c>
      <c r="G481" s="224">
        <v>909</v>
      </c>
      <c r="H481" s="224">
        <v>38.983590921784625</v>
      </c>
      <c r="I481" s="224" t="s">
        <v>279</v>
      </c>
      <c r="J481" s="224" t="s">
        <v>277</v>
      </c>
      <c r="K481" s="225">
        <v>0</v>
      </c>
    </row>
    <row r="482" spans="2:11" x14ac:dyDescent="0.15">
      <c r="B482" s="224" t="s">
        <v>276</v>
      </c>
      <c r="C482" s="226">
        <v>134</v>
      </c>
      <c r="D482" s="224" t="s">
        <v>668</v>
      </c>
      <c r="E482" s="224">
        <f>'Project Details and Calculation'!$C$140</f>
        <v>134</v>
      </c>
      <c r="F482" s="224">
        <v>38.983590921784625</v>
      </c>
      <c r="G482" s="226">
        <v>135.34</v>
      </c>
      <c r="H482" s="224">
        <v>38.983590921784625</v>
      </c>
      <c r="I482" s="224" t="s">
        <v>279</v>
      </c>
      <c r="J482" s="224" t="s">
        <v>277</v>
      </c>
      <c r="K482" s="225">
        <v>0</v>
      </c>
    </row>
    <row r="483" spans="2:11" x14ac:dyDescent="0.15">
      <c r="B483" s="224" t="s">
        <v>276</v>
      </c>
      <c r="C483" s="226">
        <v>134</v>
      </c>
      <c r="D483" s="224" t="s">
        <v>669</v>
      </c>
      <c r="E483" s="224">
        <f>'Project Details and Calculation'!$C$141</f>
        <v>134</v>
      </c>
      <c r="F483" s="224">
        <v>38.983590921784625</v>
      </c>
      <c r="G483" s="226">
        <v>135.34</v>
      </c>
      <c r="H483" s="224">
        <v>38.983590921784625</v>
      </c>
      <c r="I483" s="224" t="s">
        <v>279</v>
      </c>
      <c r="J483" s="224" t="s">
        <v>277</v>
      </c>
      <c r="K483" s="225">
        <v>0</v>
      </c>
    </row>
    <row r="484" spans="2:11" x14ac:dyDescent="0.15">
      <c r="B484" s="224" t="s">
        <v>276</v>
      </c>
      <c r="C484" s="226">
        <v>176</v>
      </c>
      <c r="D484" s="224" t="s">
        <v>670</v>
      </c>
      <c r="E484" s="224">
        <f>'Project Details and Calculation'!$C$142</f>
        <v>176</v>
      </c>
      <c r="F484" s="224">
        <v>38.983590921784625</v>
      </c>
      <c r="G484" s="226">
        <v>177.76</v>
      </c>
      <c r="H484" s="224">
        <v>38.983590921784625</v>
      </c>
      <c r="I484" s="224" t="s">
        <v>279</v>
      </c>
      <c r="J484" s="224" t="s">
        <v>277</v>
      </c>
      <c r="K484" s="225">
        <v>0</v>
      </c>
    </row>
    <row r="485" spans="2:11" x14ac:dyDescent="0.15">
      <c r="B485" s="224" t="s">
        <v>276</v>
      </c>
      <c r="C485" s="226">
        <v>189</v>
      </c>
      <c r="D485" s="224" t="s">
        <v>671</v>
      </c>
      <c r="E485" s="224">
        <f>'Project Details and Calculation'!$C$143</f>
        <v>189</v>
      </c>
      <c r="F485" s="224">
        <v>38.983590921784625</v>
      </c>
      <c r="G485" s="226">
        <v>190.89</v>
      </c>
      <c r="H485" s="224">
        <v>38.983590921784625</v>
      </c>
      <c r="I485" s="224" t="s">
        <v>279</v>
      </c>
      <c r="J485" s="224" t="s">
        <v>277</v>
      </c>
      <c r="K485" s="225">
        <v>0</v>
      </c>
    </row>
    <row r="486" spans="2:11" x14ac:dyDescent="0.15">
      <c r="B486" s="224" t="s">
        <v>276</v>
      </c>
      <c r="C486" s="226">
        <v>194</v>
      </c>
      <c r="D486" s="224" t="s">
        <v>672</v>
      </c>
      <c r="E486" s="224">
        <f>'Project Details and Calculation'!$C$144</f>
        <v>194</v>
      </c>
      <c r="F486" s="224">
        <v>38.983590921784625</v>
      </c>
      <c r="G486" s="226">
        <v>195.94</v>
      </c>
      <c r="H486" s="224">
        <v>38.983590921784625</v>
      </c>
      <c r="I486" s="224" t="s">
        <v>279</v>
      </c>
      <c r="J486" s="224" t="s">
        <v>277</v>
      </c>
      <c r="K486" s="225">
        <v>0</v>
      </c>
    </row>
    <row r="487" spans="2:11" x14ac:dyDescent="0.15">
      <c r="B487" s="224" t="s">
        <v>276</v>
      </c>
      <c r="C487" s="226">
        <v>218</v>
      </c>
      <c r="D487" s="224" t="s">
        <v>673</v>
      </c>
      <c r="E487" s="224">
        <f>'Project Details and Calculation'!$C$145</f>
        <v>218</v>
      </c>
      <c r="F487" s="224">
        <v>38.983590921784625</v>
      </c>
      <c r="G487" s="226">
        <v>220.18</v>
      </c>
      <c r="H487" s="224">
        <v>38.983590921784625</v>
      </c>
      <c r="I487" s="224" t="s">
        <v>279</v>
      </c>
      <c r="J487" s="224" t="s">
        <v>277</v>
      </c>
      <c r="K487" s="225">
        <v>0</v>
      </c>
    </row>
    <row r="488" spans="2:11" x14ac:dyDescent="0.15">
      <c r="B488" s="224" t="s">
        <v>276</v>
      </c>
      <c r="C488" s="226">
        <v>228</v>
      </c>
      <c r="D488" s="224" t="s">
        <v>674</v>
      </c>
      <c r="E488" s="224">
        <f>'Project Details and Calculation'!$C$146</f>
        <v>228</v>
      </c>
      <c r="F488" s="224">
        <v>38.983590921784625</v>
      </c>
      <c r="G488" s="226">
        <v>230.28</v>
      </c>
      <c r="H488" s="224">
        <v>38.983590921784625</v>
      </c>
      <c r="I488" s="224" t="s">
        <v>279</v>
      </c>
      <c r="J488" s="224" t="s">
        <v>277</v>
      </c>
      <c r="K488" s="225">
        <v>0</v>
      </c>
    </row>
    <row r="489" spans="2:11" x14ac:dyDescent="0.15">
      <c r="B489" s="224" t="s">
        <v>276</v>
      </c>
      <c r="C489" s="226">
        <v>235</v>
      </c>
      <c r="D489" s="224" t="s">
        <v>675</v>
      </c>
      <c r="E489" s="224">
        <f>'Project Details and Calculation'!$C$147</f>
        <v>235</v>
      </c>
      <c r="F489" s="224">
        <v>38.983590921784625</v>
      </c>
      <c r="G489" s="226">
        <v>237.35</v>
      </c>
      <c r="H489" s="224">
        <v>38.983590921784625</v>
      </c>
      <c r="I489" s="224" t="s">
        <v>279</v>
      </c>
      <c r="J489" s="224" t="s">
        <v>277</v>
      </c>
      <c r="K489" s="225">
        <v>0</v>
      </c>
    </row>
    <row r="490" spans="2:11" x14ac:dyDescent="0.15">
      <c r="B490" s="224" t="s">
        <v>276</v>
      </c>
      <c r="C490" s="226">
        <v>243</v>
      </c>
      <c r="D490" s="224" t="s">
        <v>676</v>
      </c>
      <c r="E490" s="224">
        <f>'Project Details and Calculation'!$C$148</f>
        <v>243</v>
      </c>
      <c r="F490" s="224">
        <v>38.983590921784625</v>
      </c>
      <c r="G490" s="226">
        <v>245.43</v>
      </c>
      <c r="H490" s="224">
        <v>38.983590921784625</v>
      </c>
      <c r="I490" s="224" t="s">
        <v>279</v>
      </c>
      <c r="J490" s="224" t="s">
        <v>277</v>
      </c>
      <c r="K490" s="225">
        <v>0</v>
      </c>
    </row>
    <row r="491" spans="2:11" x14ac:dyDescent="0.15">
      <c r="B491" s="224" t="s">
        <v>276</v>
      </c>
      <c r="C491" s="226">
        <v>249</v>
      </c>
      <c r="D491" s="224" t="s">
        <v>677</v>
      </c>
      <c r="E491" s="224">
        <f>'Project Details and Calculation'!$C$149</f>
        <v>249</v>
      </c>
      <c r="F491" s="224">
        <v>38.983590921784625</v>
      </c>
      <c r="G491" s="226">
        <v>251.49</v>
      </c>
      <c r="H491" s="224">
        <v>38.983590921784625</v>
      </c>
      <c r="I491" s="224" t="s">
        <v>279</v>
      </c>
      <c r="J491" s="224" t="s">
        <v>277</v>
      </c>
      <c r="K491" s="225">
        <v>0</v>
      </c>
    </row>
    <row r="492" spans="2:11" x14ac:dyDescent="0.15">
      <c r="B492" s="224" t="s">
        <v>1209</v>
      </c>
      <c r="C492" s="224">
        <v>96.809251971947688</v>
      </c>
      <c r="D492" s="224" t="s">
        <v>455</v>
      </c>
      <c r="E492" s="224">
        <f>Sheet6!$C$15</f>
        <v>96.809251971947688</v>
      </c>
      <c r="F492" s="224">
        <v>38.983590921784625</v>
      </c>
      <c r="G492" s="224">
        <v>97.777344491667165</v>
      </c>
      <c r="H492" s="224">
        <v>38.983590921784625</v>
      </c>
      <c r="I492" s="224" t="s">
        <v>279</v>
      </c>
      <c r="J492" s="224" t="s">
        <v>277</v>
      </c>
      <c r="K492" s="225">
        <v>0</v>
      </c>
    </row>
    <row r="493" spans="2:11" x14ac:dyDescent="0.15">
      <c r="B493" s="224" t="s">
        <v>1304</v>
      </c>
      <c r="C493" s="224">
        <v>457.10551183168604</v>
      </c>
      <c r="D493" s="224" t="s">
        <v>455</v>
      </c>
      <c r="E493" s="224">
        <f>Sheet5!$C$15</f>
        <v>457.10551183168604</v>
      </c>
      <c r="F493" s="224">
        <v>38.983590921784625</v>
      </c>
      <c r="G493" s="224">
        <v>461.67656695000289</v>
      </c>
      <c r="H493" s="224">
        <v>38.983590921784625</v>
      </c>
      <c r="I493" s="224" t="s">
        <v>279</v>
      </c>
      <c r="J493" s="224" t="s">
        <v>277</v>
      </c>
      <c r="K493" s="225">
        <v>0</v>
      </c>
    </row>
    <row r="494" spans="2:11" x14ac:dyDescent="0.15">
      <c r="B494" s="224" t="s">
        <v>1335</v>
      </c>
      <c r="C494" s="224">
        <v>251</v>
      </c>
      <c r="D494" s="224" t="s">
        <v>455</v>
      </c>
      <c r="E494" s="224">
        <f>Sheet2!$C$15</f>
        <v>251</v>
      </c>
      <c r="F494" s="224">
        <v>38.983590921784625</v>
      </c>
      <c r="G494" s="224">
        <v>253.51</v>
      </c>
      <c r="H494" s="224">
        <v>38.983590921784625</v>
      </c>
      <c r="I494" s="224" t="s">
        <v>279</v>
      </c>
      <c r="J494" s="224" t="s">
        <v>277</v>
      </c>
      <c r="K494" s="225">
        <v>0</v>
      </c>
    </row>
    <row r="495" spans="2:11" x14ac:dyDescent="0.15">
      <c r="B495" s="224" t="s">
        <v>440</v>
      </c>
      <c r="C495" s="224">
        <v>1</v>
      </c>
      <c r="D495" s="224" t="s">
        <v>455</v>
      </c>
      <c r="E495" s="224">
        <f>'Costs - Nix Pocketbook'!$C$15</f>
        <v>1</v>
      </c>
      <c r="F495" s="224">
        <v>38.983590921784625</v>
      </c>
      <c r="G495" s="224">
        <v>1.01</v>
      </c>
      <c r="H495" s="224">
        <v>38.983590921784625</v>
      </c>
      <c r="I495" s="224" t="s">
        <v>279</v>
      </c>
      <c r="J495" s="224" t="s">
        <v>277</v>
      </c>
      <c r="K495" s="225">
        <v>0</v>
      </c>
    </row>
    <row r="496" spans="2:11" x14ac:dyDescent="0.15">
      <c r="B496" s="224" t="s">
        <v>483</v>
      </c>
      <c r="C496" s="224">
        <v>560</v>
      </c>
      <c r="D496" s="224" t="s">
        <v>455</v>
      </c>
      <c r="E496" s="224">
        <f>'Scot. - Woodland Creation Grant'!$C$15</f>
        <v>560</v>
      </c>
      <c r="F496" s="224">
        <v>38.983590921784625</v>
      </c>
      <c r="G496" s="224">
        <v>565.6</v>
      </c>
      <c r="H496" s="224">
        <v>38.983590921784625</v>
      </c>
      <c r="I496" s="224" t="s">
        <v>279</v>
      </c>
      <c r="J496" s="224" t="s">
        <v>277</v>
      </c>
      <c r="K496" s="225">
        <v>0</v>
      </c>
    </row>
    <row r="497" spans="2:11" x14ac:dyDescent="0.15">
      <c r="B497" s="224" t="s">
        <v>1337</v>
      </c>
      <c r="C497" s="224">
        <v>215</v>
      </c>
      <c r="D497" s="224" t="s">
        <v>455</v>
      </c>
      <c r="E497" s="224">
        <f>Sheet4!$C$15</f>
        <v>215</v>
      </c>
      <c r="F497" s="224">
        <v>38.983590921784625</v>
      </c>
      <c r="G497" s="224">
        <v>217.15</v>
      </c>
      <c r="H497" s="224">
        <v>38.983590921784625</v>
      </c>
      <c r="I497" s="224" t="s">
        <v>279</v>
      </c>
      <c r="J497" s="224" t="s">
        <v>277</v>
      </c>
      <c r="K497" s="225">
        <v>0</v>
      </c>
    </row>
    <row r="498" spans="2:11" x14ac:dyDescent="0.15">
      <c r="B498" s="224" t="s">
        <v>276</v>
      </c>
      <c r="C498" s="226">
        <v>251</v>
      </c>
      <c r="D498" s="224" t="s">
        <v>678</v>
      </c>
      <c r="E498" s="224">
        <f>'Project Details and Calculation'!$C$150</f>
        <v>251</v>
      </c>
      <c r="F498" s="224">
        <v>38.983590921784625</v>
      </c>
      <c r="G498" s="226">
        <v>253.51</v>
      </c>
      <c r="H498" s="224">
        <v>38.983590921784625</v>
      </c>
      <c r="I498" s="224" t="s">
        <v>279</v>
      </c>
      <c r="J498" s="224" t="s">
        <v>277</v>
      </c>
      <c r="K498" s="225">
        <v>0</v>
      </c>
    </row>
    <row r="499" spans="2:11" x14ac:dyDescent="0.15">
      <c r="B499" s="224" t="s">
        <v>276</v>
      </c>
      <c r="C499" s="226">
        <v>253</v>
      </c>
      <c r="D499" s="224" t="s">
        <v>679</v>
      </c>
      <c r="E499" s="224">
        <f>'Project Details and Calculation'!$C$151</f>
        <v>253</v>
      </c>
      <c r="F499" s="224">
        <v>38.983590921784625</v>
      </c>
      <c r="G499" s="226">
        <v>255.53</v>
      </c>
      <c r="H499" s="224">
        <v>38.983590921784625</v>
      </c>
      <c r="I499" s="224" t="s">
        <v>279</v>
      </c>
      <c r="J499" s="224" t="s">
        <v>277</v>
      </c>
      <c r="K499" s="225">
        <v>0</v>
      </c>
    </row>
    <row r="500" spans="2:11" x14ac:dyDescent="0.15">
      <c r="B500" s="224" t="s">
        <v>276</v>
      </c>
      <c r="C500" s="226">
        <v>253</v>
      </c>
      <c r="D500" s="224" t="s">
        <v>680</v>
      </c>
      <c r="E500" s="224">
        <f>'Project Details and Calculation'!$C$152</f>
        <v>253</v>
      </c>
      <c r="F500" s="224">
        <v>38.983590921784625</v>
      </c>
      <c r="G500" s="226">
        <v>255.53</v>
      </c>
      <c r="H500" s="224">
        <v>38.983590921784625</v>
      </c>
      <c r="I500" s="224" t="s">
        <v>279</v>
      </c>
      <c r="J500" s="224" t="s">
        <v>277</v>
      </c>
      <c r="K500" s="225">
        <v>0</v>
      </c>
    </row>
    <row r="501" spans="2:11" x14ac:dyDescent="0.15">
      <c r="B501" s="224" t="s">
        <v>276</v>
      </c>
      <c r="C501" s="226">
        <v>260</v>
      </c>
      <c r="D501" s="224" t="s">
        <v>681</v>
      </c>
      <c r="E501" s="224">
        <f>'Project Details and Calculation'!$C$153</f>
        <v>260</v>
      </c>
      <c r="F501" s="224">
        <v>38.983590921784625</v>
      </c>
      <c r="G501" s="226">
        <v>262.60000000000002</v>
      </c>
      <c r="H501" s="224">
        <v>38.983590921784625</v>
      </c>
      <c r="I501" s="224" t="s">
        <v>279</v>
      </c>
      <c r="J501" s="224" t="s">
        <v>277</v>
      </c>
      <c r="K501" s="225">
        <v>0</v>
      </c>
    </row>
    <row r="502" spans="2:11" x14ac:dyDescent="0.15">
      <c r="B502" s="224" t="s">
        <v>276</v>
      </c>
      <c r="C502" s="226">
        <v>270</v>
      </c>
      <c r="D502" s="224" t="s">
        <v>682</v>
      </c>
      <c r="E502" s="224">
        <f>'Project Details and Calculation'!$C$154</f>
        <v>270</v>
      </c>
      <c r="F502" s="224">
        <v>38.983590921784625</v>
      </c>
      <c r="G502" s="226">
        <v>272.7</v>
      </c>
      <c r="H502" s="224">
        <v>38.983590921784625</v>
      </c>
      <c r="I502" s="224" t="s">
        <v>279</v>
      </c>
      <c r="J502" s="224" t="s">
        <v>277</v>
      </c>
      <c r="K502" s="225">
        <v>0</v>
      </c>
    </row>
    <row r="503" spans="2:11" x14ac:dyDescent="0.15">
      <c r="B503" s="224" t="s">
        <v>276</v>
      </c>
      <c r="C503" s="226">
        <v>274</v>
      </c>
      <c r="D503" s="224" t="s">
        <v>683</v>
      </c>
      <c r="E503" s="224">
        <f>'Project Details and Calculation'!$C$155</f>
        <v>274</v>
      </c>
      <c r="F503" s="224">
        <v>38.983590921784625</v>
      </c>
      <c r="G503" s="226">
        <v>276.74</v>
      </c>
      <c r="H503" s="224">
        <v>38.983590921784625</v>
      </c>
      <c r="I503" s="224" t="s">
        <v>279</v>
      </c>
      <c r="J503" s="224" t="s">
        <v>277</v>
      </c>
      <c r="K503" s="225">
        <v>0</v>
      </c>
    </row>
    <row r="504" spans="2:11" x14ac:dyDescent="0.15">
      <c r="B504" s="224" t="s">
        <v>276</v>
      </c>
      <c r="C504" s="226">
        <v>281</v>
      </c>
      <c r="D504" s="224" t="s">
        <v>684</v>
      </c>
      <c r="E504" s="224">
        <f>'Project Details and Calculation'!$C$156</f>
        <v>281</v>
      </c>
      <c r="F504" s="224">
        <v>38.983590921784625</v>
      </c>
      <c r="G504" s="226">
        <v>283.81</v>
      </c>
      <c r="H504" s="224">
        <v>38.983590921784625</v>
      </c>
      <c r="I504" s="224" t="s">
        <v>279</v>
      </c>
      <c r="J504" s="224" t="s">
        <v>277</v>
      </c>
      <c r="K504" s="225">
        <v>0</v>
      </c>
    </row>
    <row r="505" spans="2:11" x14ac:dyDescent="0.15">
      <c r="B505" s="224" t="s">
        <v>276</v>
      </c>
      <c r="C505" s="226">
        <v>283</v>
      </c>
      <c r="D505" s="224" t="s">
        <v>685</v>
      </c>
      <c r="E505" s="224">
        <f>'Project Details and Calculation'!$C$157</f>
        <v>283</v>
      </c>
      <c r="F505" s="224">
        <v>38.983590921784625</v>
      </c>
      <c r="G505" s="226">
        <v>285.83</v>
      </c>
      <c r="H505" s="224">
        <v>38.983590921784625</v>
      </c>
      <c r="I505" s="224" t="s">
        <v>279</v>
      </c>
      <c r="J505" s="224" t="s">
        <v>277</v>
      </c>
      <c r="K505" s="225">
        <v>0</v>
      </c>
    </row>
    <row r="506" spans="2:11" x14ac:dyDescent="0.15">
      <c r="B506" s="224" t="s">
        <v>276</v>
      </c>
      <c r="C506" s="226">
        <v>288</v>
      </c>
      <c r="D506" s="224" t="s">
        <v>686</v>
      </c>
      <c r="E506" s="224">
        <f>'Project Details and Calculation'!$C$158</f>
        <v>288</v>
      </c>
      <c r="F506" s="224">
        <v>38.983590921784625</v>
      </c>
      <c r="G506" s="226">
        <v>290.88</v>
      </c>
      <c r="H506" s="224">
        <v>38.983590921784625</v>
      </c>
      <c r="I506" s="224" t="s">
        <v>279</v>
      </c>
      <c r="J506" s="224" t="s">
        <v>277</v>
      </c>
      <c r="K506" s="225">
        <v>0</v>
      </c>
    </row>
    <row r="507" spans="2:11" x14ac:dyDescent="0.15">
      <c r="B507" s="224" t="s">
        <v>276</v>
      </c>
      <c r="C507" s="226">
        <v>326</v>
      </c>
      <c r="D507" s="224" t="s">
        <v>687</v>
      </c>
      <c r="E507" s="224">
        <f>'Project Details and Calculation'!$C$159</f>
        <v>326</v>
      </c>
      <c r="F507" s="224">
        <v>38.983590921784625</v>
      </c>
      <c r="G507" s="226">
        <v>329.26</v>
      </c>
      <c r="H507" s="224">
        <v>38.983590921784625</v>
      </c>
      <c r="I507" s="224" t="s">
        <v>279</v>
      </c>
      <c r="J507" s="224" t="s">
        <v>277</v>
      </c>
      <c r="K507" s="225">
        <v>0</v>
      </c>
    </row>
    <row r="508" spans="2:11" x14ac:dyDescent="0.15">
      <c r="B508" s="224" t="s">
        <v>1209</v>
      </c>
      <c r="C508" s="224">
        <v>107.22591863861435</v>
      </c>
      <c r="D508" s="224" t="s">
        <v>456</v>
      </c>
      <c r="E508" s="224">
        <f>Sheet6!$C$16</f>
        <v>107.22591863861435</v>
      </c>
      <c r="F508" s="224">
        <v>38.983590921784625</v>
      </c>
      <c r="G508" s="224">
        <v>108.29817782500049</v>
      </c>
      <c r="H508" s="224">
        <v>38.983590921784625</v>
      </c>
      <c r="I508" s="224" t="s">
        <v>279</v>
      </c>
      <c r="J508" s="224" t="s">
        <v>277</v>
      </c>
      <c r="K508" s="225">
        <v>0</v>
      </c>
    </row>
    <row r="509" spans="2:11" x14ac:dyDescent="0.15">
      <c r="B509" s="224" t="s">
        <v>1304</v>
      </c>
      <c r="C509" s="224">
        <v>459.60551183168604</v>
      </c>
      <c r="D509" s="224" t="s">
        <v>456</v>
      </c>
      <c r="E509" s="224">
        <f>Sheet5!$C$16</f>
        <v>459.60551183168604</v>
      </c>
      <c r="F509" s="224">
        <v>38.983590921784625</v>
      </c>
      <c r="G509" s="224">
        <v>464.20156695000293</v>
      </c>
      <c r="H509" s="224">
        <v>38.983590921784625</v>
      </c>
      <c r="I509" s="224" t="s">
        <v>279</v>
      </c>
      <c r="J509" s="224" t="s">
        <v>277</v>
      </c>
      <c r="K509" s="225">
        <v>0</v>
      </c>
    </row>
    <row r="510" spans="2:11" x14ac:dyDescent="0.15">
      <c r="B510" s="224" t="s">
        <v>1335</v>
      </c>
      <c r="C510" s="224">
        <v>253</v>
      </c>
      <c r="D510" s="224" t="s">
        <v>456</v>
      </c>
      <c r="E510" s="224">
        <f>Sheet2!$C$16</f>
        <v>253</v>
      </c>
      <c r="F510" s="224">
        <v>38.983590921784625</v>
      </c>
      <c r="G510" s="224">
        <v>255.53</v>
      </c>
      <c r="H510" s="224">
        <v>38.983590921784625</v>
      </c>
      <c r="I510" s="224" t="s">
        <v>279</v>
      </c>
      <c r="J510" s="224" t="s">
        <v>277</v>
      </c>
      <c r="K510" s="225">
        <v>0</v>
      </c>
    </row>
    <row r="511" spans="2:11" x14ac:dyDescent="0.15">
      <c r="B511" s="224" t="s">
        <v>440</v>
      </c>
      <c r="C511" s="224">
        <v>1</v>
      </c>
      <c r="D511" s="224" t="s">
        <v>456</v>
      </c>
      <c r="E511" s="224">
        <f>'Costs - Nix Pocketbook'!$C$16</f>
        <v>1</v>
      </c>
      <c r="F511" s="224">
        <v>38.983590921784625</v>
      </c>
      <c r="G511" s="224">
        <v>1.01</v>
      </c>
      <c r="H511" s="224">
        <v>38.983590921784625</v>
      </c>
      <c r="I511" s="224" t="s">
        <v>279</v>
      </c>
      <c r="J511" s="224" t="s">
        <v>277</v>
      </c>
      <c r="K511" s="225">
        <v>0</v>
      </c>
    </row>
    <row r="512" spans="2:11" x14ac:dyDescent="0.15">
      <c r="B512" s="224" t="s">
        <v>483</v>
      </c>
      <c r="C512" s="224">
        <v>2400</v>
      </c>
      <c r="D512" s="224" t="s">
        <v>456</v>
      </c>
      <c r="E512" s="224">
        <f>'Scot. - Woodland Creation Grant'!$C$16</f>
        <v>2400</v>
      </c>
      <c r="F512" s="224">
        <v>38.983590921784625</v>
      </c>
      <c r="G512" s="224">
        <v>2424</v>
      </c>
      <c r="H512" s="224">
        <v>38.983590921784625</v>
      </c>
      <c r="I512" s="224" t="s">
        <v>279</v>
      </c>
      <c r="J512" s="224" t="s">
        <v>277</v>
      </c>
      <c r="K512" s="225">
        <v>0</v>
      </c>
    </row>
    <row r="513" spans="2:11" x14ac:dyDescent="0.15">
      <c r="B513" s="224" t="s">
        <v>1337</v>
      </c>
      <c r="C513" s="224">
        <v>210</v>
      </c>
      <c r="D513" s="224" t="s">
        <v>456</v>
      </c>
      <c r="E513" s="224">
        <f>Sheet4!$C$16</f>
        <v>210</v>
      </c>
      <c r="F513" s="224">
        <v>38.983590921784625</v>
      </c>
      <c r="G513" s="224">
        <v>212.1</v>
      </c>
      <c r="H513" s="224">
        <v>38.983590921784625</v>
      </c>
      <c r="I513" s="224" t="s">
        <v>279</v>
      </c>
      <c r="J513" s="224" t="s">
        <v>277</v>
      </c>
      <c r="K513" s="225">
        <v>0</v>
      </c>
    </row>
    <row r="514" spans="2:11" x14ac:dyDescent="0.15">
      <c r="B514" s="224" t="s">
        <v>276</v>
      </c>
      <c r="C514" s="226">
        <v>326</v>
      </c>
      <c r="D514" s="224" t="s">
        <v>688</v>
      </c>
      <c r="E514" s="224">
        <f>'Project Details and Calculation'!$C$160</f>
        <v>326</v>
      </c>
      <c r="F514" s="224">
        <v>38.983590921784625</v>
      </c>
      <c r="G514" s="226">
        <v>329.26</v>
      </c>
      <c r="H514" s="224">
        <v>38.983590921784625</v>
      </c>
      <c r="I514" s="224" t="s">
        <v>279</v>
      </c>
      <c r="J514" s="224" t="s">
        <v>277</v>
      </c>
      <c r="K514" s="225">
        <v>0</v>
      </c>
    </row>
    <row r="515" spans="2:11" x14ac:dyDescent="0.15">
      <c r="B515" s="224" t="s">
        <v>276</v>
      </c>
      <c r="C515" s="226">
        <v>345</v>
      </c>
      <c r="D515" s="224" t="s">
        <v>689</v>
      </c>
      <c r="E515" s="224">
        <f>'Project Details and Calculation'!$C$161</f>
        <v>345</v>
      </c>
      <c r="F515" s="224">
        <v>38.983590921784625</v>
      </c>
      <c r="G515" s="226">
        <v>348.45</v>
      </c>
      <c r="H515" s="224">
        <v>38.983590921784625</v>
      </c>
      <c r="I515" s="224" t="s">
        <v>279</v>
      </c>
      <c r="J515" s="224" t="s">
        <v>277</v>
      </c>
      <c r="K515" s="225">
        <v>0</v>
      </c>
    </row>
    <row r="516" spans="2:11" x14ac:dyDescent="0.15">
      <c r="B516" s="224" t="s">
        <v>276</v>
      </c>
      <c r="C516" s="226">
        <v>363</v>
      </c>
      <c r="D516" s="224" t="s">
        <v>690</v>
      </c>
      <c r="E516" s="224">
        <f>'Project Details and Calculation'!$C$162</f>
        <v>363</v>
      </c>
      <c r="F516" s="224">
        <v>38.983590921784625</v>
      </c>
      <c r="G516" s="226">
        <v>366.63</v>
      </c>
      <c r="H516" s="224">
        <v>38.983590921784625</v>
      </c>
      <c r="I516" s="224" t="s">
        <v>279</v>
      </c>
      <c r="J516" s="224" t="s">
        <v>277</v>
      </c>
      <c r="K516" s="225">
        <v>0</v>
      </c>
    </row>
    <row r="517" spans="2:11" x14ac:dyDescent="0.15">
      <c r="B517" s="224" t="s">
        <v>276</v>
      </c>
      <c r="C517" s="226">
        <v>408</v>
      </c>
      <c r="D517" s="224" t="s">
        <v>691</v>
      </c>
      <c r="E517" s="224">
        <f>'Project Details and Calculation'!$C$163</f>
        <v>408</v>
      </c>
      <c r="F517" s="224">
        <v>38.983590921784625</v>
      </c>
      <c r="G517" s="226">
        <v>412.08</v>
      </c>
      <c r="H517" s="224">
        <v>38.983590921784625</v>
      </c>
      <c r="I517" s="224" t="s">
        <v>279</v>
      </c>
      <c r="J517" s="224" t="s">
        <v>277</v>
      </c>
      <c r="K517" s="225">
        <v>0</v>
      </c>
    </row>
    <row r="518" spans="2:11" x14ac:dyDescent="0.15">
      <c r="B518" s="224" t="s">
        <v>276</v>
      </c>
      <c r="C518" s="226">
        <v>419</v>
      </c>
      <c r="D518" s="224" t="s">
        <v>692</v>
      </c>
      <c r="E518" s="224">
        <f>'Project Details and Calculation'!$C$164</f>
        <v>419</v>
      </c>
      <c r="F518" s="224">
        <v>38.983590921784625</v>
      </c>
      <c r="G518" s="226">
        <v>423.19</v>
      </c>
      <c r="H518" s="224">
        <v>38.983590921784625</v>
      </c>
      <c r="I518" s="224" t="s">
        <v>279</v>
      </c>
      <c r="J518" s="224" t="s">
        <v>277</v>
      </c>
      <c r="K518" s="225">
        <v>0</v>
      </c>
    </row>
    <row r="519" spans="2:11" x14ac:dyDescent="0.15">
      <c r="B519" s="224" t="s">
        <v>276</v>
      </c>
      <c r="C519" s="226">
        <v>428</v>
      </c>
      <c r="D519" s="224" t="s">
        <v>693</v>
      </c>
      <c r="E519" s="224">
        <f>'Project Details and Calculation'!$C$165</f>
        <v>428</v>
      </c>
      <c r="F519" s="224">
        <v>38.983590921784625</v>
      </c>
      <c r="G519" s="226">
        <v>432.28</v>
      </c>
      <c r="H519" s="224">
        <v>38.983590921784625</v>
      </c>
      <c r="I519" s="224" t="s">
        <v>279</v>
      </c>
      <c r="J519" s="224" t="s">
        <v>277</v>
      </c>
      <c r="K519" s="225">
        <v>0</v>
      </c>
    </row>
    <row r="520" spans="2:11" x14ac:dyDescent="0.15">
      <c r="B520" s="224" t="s">
        <v>276</v>
      </c>
      <c r="C520" s="226">
        <v>442</v>
      </c>
      <c r="D520" s="224" t="s">
        <v>694</v>
      </c>
      <c r="E520" s="224">
        <f>'Project Details and Calculation'!$C$166</f>
        <v>442</v>
      </c>
      <c r="F520" s="224">
        <v>38.983590921784625</v>
      </c>
      <c r="G520" s="226">
        <v>446.42</v>
      </c>
      <c r="H520" s="224">
        <v>38.983590921784625</v>
      </c>
      <c r="I520" s="224" t="s">
        <v>279</v>
      </c>
      <c r="J520" s="224" t="s">
        <v>277</v>
      </c>
      <c r="K520" s="225">
        <v>0</v>
      </c>
    </row>
    <row r="521" spans="2:11" x14ac:dyDescent="0.15">
      <c r="B521" s="224" t="s">
        <v>276</v>
      </c>
      <c r="C521" s="226">
        <v>478</v>
      </c>
      <c r="D521" s="224" t="s">
        <v>695</v>
      </c>
      <c r="E521" s="224">
        <f>'Project Details and Calculation'!$C$167</f>
        <v>478</v>
      </c>
      <c r="F521" s="224">
        <v>38.983590921784625</v>
      </c>
      <c r="G521" s="226">
        <v>482.78</v>
      </c>
      <c r="H521" s="224">
        <v>38.983590921784625</v>
      </c>
      <c r="I521" s="224" t="s">
        <v>279</v>
      </c>
      <c r="J521" s="224" t="s">
        <v>277</v>
      </c>
      <c r="K521" s="225">
        <v>0</v>
      </c>
    </row>
    <row r="522" spans="2:11" x14ac:dyDescent="0.15">
      <c r="B522" s="224" t="s">
        <v>276</v>
      </c>
      <c r="C522" s="226">
        <v>528</v>
      </c>
      <c r="D522" s="224" t="s">
        <v>696</v>
      </c>
      <c r="E522" s="224">
        <f>'Project Details and Calculation'!$C$168</f>
        <v>528</v>
      </c>
      <c r="F522" s="224">
        <v>38.983590921784625</v>
      </c>
      <c r="G522" s="226">
        <v>533.28</v>
      </c>
      <c r="H522" s="224">
        <v>38.983590921784625</v>
      </c>
      <c r="I522" s="224" t="s">
        <v>279</v>
      </c>
      <c r="J522" s="224" t="s">
        <v>277</v>
      </c>
      <c r="K522" s="225">
        <v>0</v>
      </c>
    </row>
    <row r="523" spans="2:11" x14ac:dyDescent="0.15">
      <c r="B523" s="224" t="s">
        <v>276</v>
      </c>
      <c r="C523" s="226">
        <v>555</v>
      </c>
      <c r="D523" s="224" t="s">
        <v>697</v>
      </c>
      <c r="E523" s="224">
        <f>'Project Details and Calculation'!$C$169</f>
        <v>555</v>
      </c>
      <c r="F523" s="224">
        <v>38.983590921784625</v>
      </c>
      <c r="G523" s="226">
        <v>560.54999999999995</v>
      </c>
      <c r="H523" s="224">
        <v>38.983590921784625</v>
      </c>
      <c r="I523" s="224" t="s">
        <v>279</v>
      </c>
      <c r="J523" s="224" t="s">
        <v>277</v>
      </c>
      <c r="K523" s="225">
        <v>0</v>
      </c>
    </row>
    <row r="524" spans="2:11" x14ac:dyDescent="0.15">
      <c r="B524" s="224" t="s">
        <v>1209</v>
      </c>
      <c r="C524" s="224">
        <v>117.64258530528102</v>
      </c>
      <c r="D524" s="224" t="s">
        <v>457</v>
      </c>
      <c r="E524" s="224">
        <f>Sheet6!$C$17</f>
        <v>117.64258530528102</v>
      </c>
      <c r="F524" s="224">
        <v>38.983590921784625</v>
      </c>
      <c r="G524" s="224">
        <v>118.81901115833382</v>
      </c>
      <c r="H524" s="224">
        <v>38.983590921784625</v>
      </c>
      <c r="I524" s="224" t="s">
        <v>279</v>
      </c>
      <c r="J524" s="224" t="s">
        <v>277</v>
      </c>
      <c r="K524" s="225">
        <v>0</v>
      </c>
    </row>
    <row r="525" spans="2:11" x14ac:dyDescent="0.15">
      <c r="B525" s="224" t="s">
        <v>1304</v>
      </c>
      <c r="C525" s="224">
        <v>459.60551183168604</v>
      </c>
      <c r="D525" s="224" t="s">
        <v>457</v>
      </c>
      <c r="E525" s="224">
        <f>Sheet5!$C$17</f>
        <v>459.60551183168604</v>
      </c>
      <c r="F525" s="224">
        <v>38.983590921784625</v>
      </c>
      <c r="G525" s="224">
        <v>464.20156695000293</v>
      </c>
      <c r="H525" s="224">
        <v>38.983590921784625</v>
      </c>
      <c r="I525" s="224" t="s">
        <v>279</v>
      </c>
      <c r="J525" s="224" t="s">
        <v>277</v>
      </c>
      <c r="K525" s="225">
        <v>0</v>
      </c>
    </row>
    <row r="526" spans="2:11" x14ac:dyDescent="0.15">
      <c r="B526" s="224" t="s">
        <v>1335</v>
      </c>
      <c r="C526" s="224">
        <v>253</v>
      </c>
      <c r="D526" s="224" t="s">
        <v>457</v>
      </c>
      <c r="E526" s="224">
        <f>Sheet2!$C$17</f>
        <v>253</v>
      </c>
      <c r="F526" s="224">
        <v>38.983590921784625</v>
      </c>
      <c r="G526" s="224">
        <v>255.53</v>
      </c>
      <c r="H526" s="224">
        <v>38.983590921784625</v>
      </c>
      <c r="I526" s="224" t="s">
        <v>279</v>
      </c>
      <c r="J526" s="224" t="s">
        <v>277</v>
      </c>
      <c r="K526" s="225">
        <v>0</v>
      </c>
    </row>
    <row r="527" spans="2:11" x14ac:dyDescent="0.15">
      <c r="B527" s="224" t="s">
        <v>440</v>
      </c>
      <c r="C527" s="224">
        <v>1</v>
      </c>
      <c r="D527" s="224" t="s">
        <v>457</v>
      </c>
      <c r="E527" s="224">
        <f>'Costs - Nix Pocketbook'!$C$17</f>
        <v>1</v>
      </c>
      <c r="F527" s="224">
        <v>38.983590921784625</v>
      </c>
      <c r="G527" s="224">
        <v>1.01</v>
      </c>
      <c r="H527" s="224">
        <v>38.983590921784625</v>
      </c>
      <c r="I527" s="224" t="s">
        <v>279</v>
      </c>
      <c r="J527" s="224" t="s">
        <v>277</v>
      </c>
      <c r="K527" s="225">
        <v>0</v>
      </c>
    </row>
    <row r="528" spans="2:11" x14ac:dyDescent="0.15">
      <c r="B528" s="224" t="s">
        <v>483</v>
      </c>
      <c r="C528" s="224">
        <v>3600</v>
      </c>
      <c r="D528" s="224" t="s">
        <v>457</v>
      </c>
      <c r="E528" s="224">
        <f>'Scot. - Woodland Creation Grant'!$C$17</f>
        <v>3600</v>
      </c>
      <c r="F528" s="224">
        <v>38.983590921784625</v>
      </c>
      <c r="G528" s="224">
        <v>3636</v>
      </c>
      <c r="H528" s="224">
        <v>38.983590921784625</v>
      </c>
      <c r="I528" s="224" t="s">
        <v>279</v>
      </c>
      <c r="J528" s="224" t="s">
        <v>277</v>
      </c>
      <c r="K528" s="225">
        <v>0</v>
      </c>
    </row>
    <row r="529" spans="2:11" x14ac:dyDescent="0.15">
      <c r="B529" s="224" t="s">
        <v>1337</v>
      </c>
      <c r="C529" s="224">
        <v>160</v>
      </c>
      <c r="D529" s="224" t="s">
        <v>457</v>
      </c>
      <c r="E529" s="224">
        <f>Sheet4!$C$17</f>
        <v>160</v>
      </c>
      <c r="F529" s="224">
        <v>38.983590921784625</v>
      </c>
      <c r="G529" s="224">
        <v>161.6</v>
      </c>
      <c r="H529" s="224">
        <v>38.983590921784625</v>
      </c>
      <c r="I529" s="224" t="s">
        <v>279</v>
      </c>
      <c r="J529" s="224" t="s">
        <v>277</v>
      </c>
      <c r="K529" s="225">
        <v>0</v>
      </c>
    </row>
    <row r="530" spans="2:11" x14ac:dyDescent="0.15">
      <c r="B530" s="224" t="s">
        <v>276</v>
      </c>
      <c r="C530" s="226">
        <v>577</v>
      </c>
      <c r="D530" s="224" t="s">
        <v>698</v>
      </c>
      <c r="E530" s="224">
        <f>'Project Details and Calculation'!$C$170</f>
        <v>577</v>
      </c>
      <c r="F530" s="224">
        <v>38.983590921784625</v>
      </c>
      <c r="G530" s="226">
        <v>582.77</v>
      </c>
      <c r="H530" s="224">
        <v>38.983590921784625</v>
      </c>
      <c r="I530" s="224" t="s">
        <v>279</v>
      </c>
      <c r="J530" s="224" t="s">
        <v>277</v>
      </c>
      <c r="K530" s="225">
        <v>0</v>
      </c>
    </row>
    <row r="531" spans="2:11" x14ac:dyDescent="0.15">
      <c r="B531" s="224" t="s">
        <v>276</v>
      </c>
      <c r="C531" s="226">
        <v>709</v>
      </c>
      <c r="D531" s="224" t="s">
        <v>699</v>
      </c>
      <c r="E531" s="224">
        <f>'Project Details and Calculation'!$C$171</f>
        <v>709</v>
      </c>
      <c r="F531" s="224">
        <v>38.983590921784625</v>
      </c>
      <c r="G531" s="226">
        <v>716.09</v>
      </c>
      <c r="H531" s="224">
        <v>38.983590921784625</v>
      </c>
      <c r="I531" s="224" t="s">
        <v>279</v>
      </c>
      <c r="J531" s="224" t="s">
        <v>277</v>
      </c>
      <c r="K531" s="225">
        <v>0</v>
      </c>
    </row>
    <row r="532" spans="2:11" x14ac:dyDescent="0.15">
      <c r="B532" s="224" t="s">
        <v>276</v>
      </c>
      <c r="C532" s="226">
        <v>844</v>
      </c>
      <c r="D532" s="224" t="s">
        <v>700</v>
      </c>
      <c r="E532" s="224">
        <f>'Project Details and Calculation'!$C$172</f>
        <v>844</v>
      </c>
      <c r="F532" s="224">
        <v>38.983590921784625</v>
      </c>
      <c r="G532" s="226">
        <v>852.44</v>
      </c>
      <c r="H532" s="224">
        <v>38.983590921784625</v>
      </c>
      <c r="I532" s="224" t="s">
        <v>279</v>
      </c>
      <c r="J532" s="224" t="s">
        <v>277</v>
      </c>
      <c r="K532" s="225">
        <v>0</v>
      </c>
    </row>
    <row r="533" spans="2:11" x14ac:dyDescent="0.15">
      <c r="B533" s="224" t="s">
        <v>276</v>
      </c>
      <c r="C533" s="226">
        <v>923</v>
      </c>
      <c r="D533" s="224" t="s">
        <v>701</v>
      </c>
      <c r="E533" s="224">
        <f>'Project Details and Calculation'!$C$173</f>
        <v>923</v>
      </c>
      <c r="F533" s="224">
        <v>38.983590921784625</v>
      </c>
      <c r="G533" s="226">
        <v>932.23</v>
      </c>
      <c r="H533" s="224">
        <v>38.983590921784625</v>
      </c>
      <c r="I533" s="224" t="s">
        <v>279</v>
      </c>
      <c r="J533" s="224" t="s">
        <v>277</v>
      </c>
      <c r="K533" s="225">
        <v>0</v>
      </c>
    </row>
    <row r="534" spans="2:11" x14ac:dyDescent="0.15">
      <c r="B534" s="224" t="s">
        <v>276</v>
      </c>
      <c r="C534" s="226">
        <v>1068</v>
      </c>
      <c r="D534" s="224" t="s">
        <v>702</v>
      </c>
      <c r="E534" s="224">
        <f>'Project Details and Calculation'!$C$174</f>
        <v>1068</v>
      </c>
      <c r="F534" s="224">
        <v>38.983590921784625</v>
      </c>
      <c r="G534" s="226">
        <v>1078.68</v>
      </c>
      <c r="H534" s="224">
        <v>38.983590921784625</v>
      </c>
      <c r="I534" s="224" t="s">
        <v>279</v>
      </c>
      <c r="J534" s="224" t="s">
        <v>277</v>
      </c>
      <c r="K534" s="225">
        <v>0</v>
      </c>
    </row>
    <row r="535" spans="2:11" x14ac:dyDescent="0.15">
      <c r="B535" s="224" t="s">
        <v>1209</v>
      </c>
      <c r="C535" s="224">
        <v>128.05925197194767</v>
      </c>
      <c r="D535" s="224" t="s">
        <v>458</v>
      </c>
      <c r="E535" s="224">
        <f>Sheet6!$C$18</f>
        <v>128.05925197194767</v>
      </c>
      <c r="F535" s="224">
        <v>38.983590921784625</v>
      </c>
      <c r="G535" s="224">
        <v>129.33984449166715</v>
      </c>
      <c r="H535" s="224">
        <v>38.983590921784625</v>
      </c>
      <c r="I535" s="224" t="s">
        <v>279</v>
      </c>
      <c r="J535" s="224" t="s">
        <v>277</v>
      </c>
      <c r="K535" s="225">
        <v>0</v>
      </c>
    </row>
    <row r="536" spans="2:11" x14ac:dyDescent="0.15">
      <c r="B536" s="224" t="s">
        <v>1304</v>
      </c>
      <c r="C536" s="224">
        <v>468.35551183168593</v>
      </c>
      <c r="D536" s="224" t="s">
        <v>458</v>
      </c>
      <c r="E536" s="224">
        <f>Sheet5!$C$18</f>
        <v>468.35551183168593</v>
      </c>
      <c r="F536" s="224">
        <v>38.983590921784625</v>
      </c>
      <c r="G536" s="224">
        <v>473.03906695000279</v>
      </c>
      <c r="H536" s="224">
        <v>38.983590921784625</v>
      </c>
      <c r="I536" s="224" t="s">
        <v>279</v>
      </c>
      <c r="J536" s="224" t="s">
        <v>277</v>
      </c>
      <c r="K536" s="225">
        <v>0</v>
      </c>
    </row>
    <row r="537" spans="2:11" x14ac:dyDescent="0.15">
      <c r="B537" s="224" t="s">
        <v>1335</v>
      </c>
      <c r="C537" s="224">
        <v>260</v>
      </c>
      <c r="D537" s="224" t="s">
        <v>458</v>
      </c>
      <c r="E537" s="224">
        <f>Sheet2!$C$18</f>
        <v>260</v>
      </c>
      <c r="F537" s="224">
        <v>38.983590921784625</v>
      </c>
      <c r="G537" s="224">
        <v>262.60000000000002</v>
      </c>
      <c r="H537" s="224">
        <v>38.983590921784625</v>
      </c>
      <c r="I537" s="224" t="s">
        <v>279</v>
      </c>
      <c r="J537" s="224" t="s">
        <v>277</v>
      </c>
      <c r="K537" s="225">
        <v>0</v>
      </c>
    </row>
    <row r="538" spans="2:11" x14ac:dyDescent="0.15">
      <c r="B538" s="224" t="s">
        <v>440</v>
      </c>
      <c r="C538" s="224">
        <v>1</v>
      </c>
      <c r="D538" s="224" t="s">
        <v>458</v>
      </c>
      <c r="E538" s="224">
        <f>'Costs - Nix Pocketbook'!$C$18</f>
        <v>1</v>
      </c>
      <c r="F538" s="224">
        <v>38.983590921784625</v>
      </c>
      <c r="G538" s="224">
        <v>1.01</v>
      </c>
      <c r="H538" s="224">
        <v>38.983590921784625</v>
      </c>
      <c r="I538" s="224" t="s">
        <v>279</v>
      </c>
      <c r="J538" s="224" t="s">
        <v>277</v>
      </c>
      <c r="K538" s="225">
        <v>0</v>
      </c>
    </row>
    <row r="539" spans="2:11" x14ac:dyDescent="0.15">
      <c r="B539" s="224" t="s">
        <v>1337</v>
      </c>
      <c r="C539" s="224">
        <v>135</v>
      </c>
      <c r="D539" s="224" t="s">
        <v>458</v>
      </c>
      <c r="E539" s="224">
        <f>Sheet4!$C$18</f>
        <v>135</v>
      </c>
      <c r="F539" s="224">
        <v>38.983590921784625</v>
      </c>
      <c r="G539" s="224">
        <v>136.35</v>
      </c>
      <c r="H539" s="224">
        <v>38.983590921784625</v>
      </c>
      <c r="I539" s="224" t="s">
        <v>279</v>
      </c>
      <c r="J539" s="224" t="s">
        <v>277</v>
      </c>
      <c r="K539" s="225">
        <v>0</v>
      </c>
    </row>
    <row r="540" spans="2:11" x14ac:dyDescent="0.15">
      <c r="B540" s="224" t="s">
        <v>276</v>
      </c>
      <c r="C540" s="224">
        <v>10</v>
      </c>
      <c r="D540" s="224" t="s">
        <v>1151</v>
      </c>
      <c r="E540" s="224">
        <f>'Project Details and Calculation'!$C$184</f>
        <v>10</v>
      </c>
      <c r="F540" s="224">
        <v>38.983590921784625</v>
      </c>
      <c r="G540" s="224">
        <v>10.1</v>
      </c>
      <c r="H540" s="224">
        <v>38.983590921784625</v>
      </c>
      <c r="I540" s="224" t="s">
        <v>279</v>
      </c>
      <c r="J540" s="224" t="s">
        <v>277</v>
      </c>
      <c r="K540" s="225">
        <v>0</v>
      </c>
    </row>
    <row r="541" spans="2:11" x14ac:dyDescent="0.15">
      <c r="B541" s="224" t="s">
        <v>276</v>
      </c>
      <c r="C541" s="224">
        <v>25</v>
      </c>
      <c r="D541" s="224" t="s">
        <v>1152</v>
      </c>
      <c r="E541" s="224">
        <f>'Project Details and Calculation'!$C$185</f>
        <v>25</v>
      </c>
      <c r="F541" s="224">
        <v>38.983590921784625</v>
      </c>
      <c r="G541" s="224">
        <v>25.25</v>
      </c>
      <c r="H541" s="224">
        <v>38.983590921784625</v>
      </c>
      <c r="I541" s="224" t="s">
        <v>279</v>
      </c>
      <c r="J541" s="224" t="s">
        <v>277</v>
      </c>
      <c r="K541" s="225">
        <v>0</v>
      </c>
    </row>
    <row r="542" spans="2:11" x14ac:dyDescent="0.15">
      <c r="B542" s="224" t="s">
        <v>276</v>
      </c>
      <c r="C542" s="224">
        <v>50</v>
      </c>
      <c r="D542" s="224" t="s">
        <v>1153</v>
      </c>
      <c r="E542" s="224">
        <f>'Project Details and Calculation'!$C$186</f>
        <v>50</v>
      </c>
      <c r="F542" s="224">
        <v>38.983590921784625</v>
      </c>
      <c r="G542" s="224">
        <v>50.5</v>
      </c>
      <c r="H542" s="224">
        <v>38.983590921784625</v>
      </c>
      <c r="I542" s="224" t="s">
        <v>279</v>
      </c>
      <c r="J542" s="224" t="s">
        <v>277</v>
      </c>
      <c r="K542" s="225">
        <v>0</v>
      </c>
    </row>
    <row r="543" spans="2:11" x14ac:dyDescent="0.15">
      <c r="B543" s="224" t="s">
        <v>276</v>
      </c>
      <c r="C543" s="224">
        <v>75</v>
      </c>
      <c r="D543" s="224" t="s">
        <v>1154</v>
      </c>
      <c r="E543" s="224">
        <f>'Project Details and Calculation'!$C$187</f>
        <v>75</v>
      </c>
      <c r="F543" s="224">
        <v>38.983590921784625</v>
      </c>
      <c r="G543" s="224">
        <v>75.75</v>
      </c>
      <c r="H543" s="224">
        <v>38.983590921784625</v>
      </c>
      <c r="I543" s="224" t="s">
        <v>279</v>
      </c>
      <c r="J543" s="224" t="s">
        <v>277</v>
      </c>
      <c r="K543" s="225">
        <v>0</v>
      </c>
    </row>
    <row r="544" spans="2:11" x14ac:dyDescent="0.15">
      <c r="B544" s="224" t="s">
        <v>276</v>
      </c>
      <c r="C544" s="224">
        <v>125</v>
      </c>
      <c r="D544" s="224" t="s">
        <v>1156</v>
      </c>
      <c r="E544" s="224">
        <f>'Project Details and Calculation'!$C$189</f>
        <v>125</v>
      </c>
      <c r="F544" s="224">
        <v>38.983590921784625</v>
      </c>
      <c r="G544" s="224">
        <v>126.25</v>
      </c>
      <c r="H544" s="224">
        <v>38.983590921784625</v>
      </c>
      <c r="I544" s="224" t="s">
        <v>279</v>
      </c>
      <c r="J544" s="224" t="s">
        <v>277</v>
      </c>
      <c r="K544" s="225">
        <v>0</v>
      </c>
    </row>
    <row r="545" spans="2:11" x14ac:dyDescent="0.15">
      <c r="B545" s="224" t="s">
        <v>1209</v>
      </c>
      <c r="C545" s="224">
        <v>138.47591863861433</v>
      </c>
      <c r="D545" s="224" t="s">
        <v>459</v>
      </c>
      <c r="E545" s="224">
        <f>Sheet6!$C$19</f>
        <v>138.47591863861433</v>
      </c>
      <c r="F545" s="224">
        <v>38.983590921784625</v>
      </c>
      <c r="G545" s="224">
        <v>139.86067782500047</v>
      </c>
      <c r="H545" s="224">
        <v>38.983590921784625</v>
      </c>
      <c r="I545" s="224" t="s">
        <v>279</v>
      </c>
      <c r="J545" s="224" t="s">
        <v>277</v>
      </c>
      <c r="K545" s="225">
        <v>0</v>
      </c>
    </row>
    <row r="546" spans="2:11" x14ac:dyDescent="0.15">
      <c r="B546" s="224" t="s">
        <v>1304</v>
      </c>
      <c r="C546" s="224">
        <v>480.85551183168604</v>
      </c>
      <c r="D546" s="224" t="s">
        <v>459</v>
      </c>
      <c r="E546" s="224">
        <f>Sheet5!$C$19</f>
        <v>480.85551183168604</v>
      </c>
      <c r="F546" s="224">
        <v>38.983590921784625</v>
      </c>
      <c r="G546" s="224">
        <v>485.6640669500029</v>
      </c>
      <c r="H546" s="224">
        <v>38.983590921784625</v>
      </c>
      <c r="I546" s="224" t="s">
        <v>279</v>
      </c>
      <c r="J546" s="224" t="s">
        <v>277</v>
      </c>
      <c r="K546" s="225">
        <v>0</v>
      </c>
    </row>
    <row r="547" spans="2:11" x14ac:dyDescent="0.15">
      <c r="B547" s="224" t="s">
        <v>1335</v>
      </c>
      <c r="C547" s="224">
        <v>270</v>
      </c>
      <c r="D547" s="224" t="s">
        <v>459</v>
      </c>
      <c r="E547" s="224">
        <f>Sheet2!$C$19</f>
        <v>270</v>
      </c>
      <c r="F547" s="224">
        <v>38.983590921784625</v>
      </c>
      <c r="G547" s="224">
        <v>272.7</v>
      </c>
      <c r="H547" s="224">
        <v>38.983590921784625</v>
      </c>
      <c r="I547" s="224" t="s">
        <v>279</v>
      </c>
      <c r="J547" s="224" t="s">
        <v>277</v>
      </c>
      <c r="K547" s="225">
        <v>0</v>
      </c>
    </row>
    <row r="548" spans="2:11" x14ac:dyDescent="0.15">
      <c r="B548" s="224" t="s">
        <v>440</v>
      </c>
      <c r="C548" s="224">
        <v>1</v>
      </c>
      <c r="D548" s="224" t="s">
        <v>459</v>
      </c>
      <c r="E548" s="224">
        <f>'Costs - Nix Pocketbook'!$C$19</f>
        <v>1</v>
      </c>
      <c r="F548" s="224">
        <v>38.983590921784625</v>
      </c>
      <c r="G548" s="224">
        <v>1.01</v>
      </c>
      <c r="H548" s="224">
        <v>38.983590921784625</v>
      </c>
      <c r="I548" s="224" t="s">
        <v>279</v>
      </c>
      <c r="J548" s="224" t="s">
        <v>277</v>
      </c>
      <c r="K548" s="225">
        <v>0</v>
      </c>
    </row>
    <row r="549" spans="2:11" x14ac:dyDescent="0.15">
      <c r="B549" s="224" t="s">
        <v>1337</v>
      </c>
      <c r="C549" s="224">
        <v>210</v>
      </c>
      <c r="D549" s="224" t="s">
        <v>459</v>
      </c>
      <c r="E549" s="224">
        <f>Sheet4!$C$19</f>
        <v>210</v>
      </c>
      <c r="F549" s="224">
        <v>38.983590921784625</v>
      </c>
      <c r="G549" s="224">
        <v>212.1</v>
      </c>
      <c r="H549" s="224">
        <v>38.983590921784625</v>
      </c>
      <c r="I549" s="224" t="s">
        <v>279</v>
      </c>
      <c r="J549" s="224" t="s">
        <v>277</v>
      </c>
      <c r="K549" s="225">
        <v>0</v>
      </c>
    </row>
    <row r="550" spans="2:11" x14ac:dyDescent="0.15">
      <c r="B550" s="224" t="s">
        <v>276</v>
      </c>
      <c r="C550" s="224">
        <v>150</v>
      </c>
      <c r="D550" s="224" t="s">
        <v>1157</v>
      </c>
      <c r="E550" s="224">
        <f>'Project Details and Calculation'!$C$190</f>
        <v>150</v>
      </c>
      <c r="F550" s="224">
        <v>38.983590921784625</v>
      </c>
      <c r="G550" s="224">
        <v>151.5</v>
      </c>
      <c r="H550" s="224">
        <v>38.983590921784625</v>
      </c>
      <c r="I550" s="224" t="s">
        <v>279</v>
      </c>
      <c r="J550" s="224" t="s">
        <v>277</v>
      </c>
      <c r="K550" s="225">
        <v>0</v>
      </c>
    </row>
    <row r="551" spans="2:11" x14ac:dyDescent="0.15">
      <c r="B551" s="224" t="s">
        <v>276</v>
      </c>
      <c r="C551" s="224">
        <v>175</v>
      </c>
      <c r="D551" s="224" t="s">
        <v>1158</v>
      </c>
      <c r="E551" s="224">
        <f>'Project Details and Calculation'!$C$191</f>
        <v>175</v>
      </c>
      <c r="F551" s="224">
        <v>38.983590921784625</v>
      </c>
      <c r="G551" s="224">
        <v>176.75</v>
      </c>
      <c r="H551" s="224">
        <v>38.983590921784625</v>
      </c>
      <c r="I551" s="224" t="s">
        <v>279</v>
      </c>
      <c r="J551" s="224" t="s">
        <v>277</v>
      </c>
      <c r="K551" s="225">
        <v>0</v>
      </c>
    </row>
    <row r="552" spans="2:11" x14ac:dyDescent="0.15">
      <c r="B552" s="224" t="s">
        <v>276</v>
      </c>
      <c r="C552" s="224">
        <v>200</v>
      </c>
      <c r="D552" s="224" t="s">
        <v>1159</v>
      </c>
      <c r="E552" s="224">
        <f>'Project Details and Calculation'!$C$192</f>
        <v>200</v>
      </c>
      <c r="F552" s="224">
        <v>38.983590921784625</v>
      </c>
      <c r="G552" s="224">
        <v>202</v>
      </c>
      <c r="H552" s="224">
        <v>38.983590921784625</v>
      </c>
      <c r="I552" s="224" t="s">
        <v>279</v>
      </c>
      <c r="J552" s="224" t="s">
        <v>277</v>
      </c>
      <c r="K552" s="225">
        <v>0</v>
      </c>
    </row>
    <row r="553" spans="2:11" x14ac:dyDescent="0.15">
      <c r="B553" s="224" t="s">
        <v>276</v>
      </c>
      <c r="C553" s="224">
        <v>250</v>
      </c>
      <c r="D553" s="224" t="s">
        <v>1160</v>
      </c>
      <c r="E553" s="224">
        <f>'Project Details and Calculation'!$C$193</f>
        <v>250</v>
      </c>
      <c r="F553" s="224">
        <v>38.983590921784625</v>
      </c>
      <c r="G553" s="224">
        <v>252.5</v>
      </c>
      <c r="H553" s="224">
        <v>38.983590921784625</v>
      </c>
      <c r="I553" s="224" t="s">
        <v>279</v>
      </c>
      <c r="J553" s="224" t="s">
        <v>277</v>
      </c>
      <c r="K553" s="225">
        <v>0</v>
      </c>
    </row>
    <row r="554" spans="2:11" x14ac:dyDescent="0.15">
      <c r="B554" s="224" t="s">
        <v>276</v>
      </c>
      <c r="C554" s="224">
        <v>300</v>
      </c>
      <c r="D554" s="224" t="s">
        <v>1161</v>
      </c>
      <c r="E554" s="224">
        <f>'Project Details and Calculation'!$C$194</f>
        <v>300</v>
      </c>
      <c r="F554" s="224">
        <v>38.983590921784625</v>
      </c>
      <c r="G554" s="224">
        <v>303</v>
      </c>
      <c r="H554" s="224">
        <v>38.983590921784625</v>
      </c>
      <c r="I554" s="224" t="s">
        <v>279</v>
      </c>
      <c r="J554" s="224" t="s">
        <v>277</v>
      </c>
      <c r="K554" s="225">
        <v>0</v>
      </c>
    </row>
    <row r="555" spans="2:11" x14ac:dyDescent="0.15">
      <c r="B555" s="224" t="s">
        <v>276</v>
      </c>
      <c r="C555" s="224">
        <v>350</v>
      </c>
      <c r="D555" s="224" t="s">
        <v>1162</v>
      </c>
      <c r="E555" s="224">
        <f>'Project Details and Calculation'!$C$195</f>
        <v>350</v>
      </c>
      <c r="F555" s="224">
        <v>38.983590921784625</v>
      </c>
      <c r="G555" s="224">
        <v>353.5</v>
      </c>
      <c r="H555" s="224">
        <v>38.983590921784625</v>
      </c>
      <c r="I555" s="224" t="s">
        <v>279</v>
      </c>
      <c r="J555" s="224" t="s">
        <v>277</v>
      </c>
      <c r="K555" s="225">
        <v>0</v>
      </c>
    </row>
    <row r="556" spans="2:11" x14ac:dyDescent="0.15">
      <c r="B556" s="224" t="s">
        <v>276</v>
      </c>
      <c r="C556" s="224">
        <v>400</v>
      </c>
      <c r="D556" s="224" t="s">
        <v>1163</v>
      </c>
      <c r="E556" s="224">
        <f>'Project Details and Calculation'!$C$196</f>
        <v>400</v>
      </c>
      <c r="F556" s="224">
        <v>38.983590921784625</v>
      </c>
      <c r="G556" s="224">
        <v>404</v>
      </c>
      <c r="H556" s="224">
        <v>38.983590921784625</v>
      </c>
      <c r="I556" s="224" t="s">
        <v>279</v>
      </c>
      <c r="J556" s="224" t="s">
        <v>277</v>
      </c>
      <c r="K556" s="225">
        <v>0</v>
      </c>
    </row>
    <row r="557" spans="2:11" x14ac:dyDescent="0.15">
      <c r="B557" s="224" t="s">
        <v>276</v>
      </c>
      <c r="C557" s="224">
        <v>450</v>
      </c>
      <c r="D557" s="224" t="s">
        <v>1164</v>
      </c>
      <c r="E557" s="224">
        <f>'Project Details and Calculation'!$C$197</f>
        <v>450</v>
      </c>
      <c r="F557" s="224">
        <v>38.983590921784625</v>
      </c>
      <c r="G557" s="224">
        <v>454.5</v>
      </c>
      <c r="H557" s="224">
        <v>38.983590921784625</v>
      </c>
      <c r="I557" s="224" t="s">
        <v>279</v>
      </c>
      <c r="J557" s="224" t="s">
        <v>277</v>
      </c>
      <c r="K557" s="225">
        <v>0</v>
      </c>
    </row>
    <row r="558" spans="2:11" x14ac:dyDescent="0.15">
      <c r="B558" s="224" t="s">
        <v>276</v>
      </c>
      <c r="C558" s="224">
        <v>500</v>
      </c>
      <c r="D558" s="224" t="s">
        <v>1165</v>
      </c>
      <c r="E558" s="224">
        <f>'Project Details and Calculation'!$C$198</f>
        <v>500</v>
      </c>
      <c r="F558" s="224">
        <v>38.983590921784625</v>
      </c>
      <c r="G558" s="224">
        <v>505</v>
      </c>
      <c r="H558" s="224">
        <v>38.983590921784625</v>
      </c>
      <c r="I558" s="224" t="s">
        <v>279</v>
      </c>
      <c r="J558" s="224" t="s">
        <v>277</v>
      </c>
      <c r="K558" s="225">
        <v>0</v>
      </c>
    </row>
    <row r="559" spans="2:11" x14ac:dyDescent="0.15">
      <c r="B559" s="224" t="s">
        <v>276</v>
      </c>
      <c r="C559" s="224">
        <v>550</v>
      </c>
      <c r="D559" s="224" t="s">
        <v>1166</v>
      </c>
      <c r="E559" s="224">
        <f>'Project Details and Calculation'!$C$199</f>
        <v>550</v>
      </c>
      <c r="F559" s="224">
        <v>38.983590921784625</v>
      </c>
      <c r="G559" s="224">
        <v>555.5</v>
      </c>
      <c r="H559" s="224">
        <v>38.983590921784625</v>
      </c>
      <c r="I559" s="224" t="s">
        <v>279</v>
      </c>
      <c r="J559" s="224" t="s">
        <v>277</v>
      </c>
      <c r="K559" s="225">
        <v>0</v>
      </c>
    </row>
    <row r="560" spans="2:11" x14ac:dyDescent="0.15">
      <c r="B560" s="224" t="s">
        <v>1209</v>
      </c>
      <c r="C560" s="224">
        <v>14.51758530528102</v>
      </c>
      <c r="D560" s="224" t="s">
        <v>1218</v>
      </c>
      <c r="E560" s="224">
        <f>Sheet6!$C$2</f>
        <v>14.51758530528102</v>
      </c>
      <c r="F560" s="224">
        <v>38.983590921784625</v>
      </c>
      <c r="G560" s="224">
        <v>14.662761158333831</v>
      </c>
      <c r="H560" s="224">
        <v>38.983590921784625</v>
      </c>
      <c r="I560" s="224" t="s">
        <v>279</v>
      </c>
      <c r="J560" s="224" t="s">
        <v>277</v>
      </c>
      <c r="K560" s="225">
        <v>0</v>
      </c>
    </row>
    <row r="561" spans="2:11" x14ac:dyDescent="0.15">
      <c r="B561" s="224" t="s">
        <v>1304</v>
      </c>
      <c r="C561" s="224">
        <v>1</v>
      </c>
      <c r="D561" s="224" t="s">
        <v>1218</v>
      </c>
      <c r="E561" s="224">
        <f>Sheet5!$C$2</f>
        <v>1</v>
      </c>
      <c r="F561" s="224">
        <v>38.983590921784625</v>
      </c>
      <c r="G561" s="224">
        <v>1.01</v>
      </c>
      <c r="H561" s="224">
        <v>38.983590921784625</v>
      </c>
      <c r="I561" s="224" t="s">
        <v>279</v>
      </c>
      <c r="J561" s="224" t="s">
        <v>277</v>
      </c>
      <c r="K561" s="225">
        <v>0</v>
      </c>
    </row>
    <row r="562" spans="2:11" x14ac:dyDescent="0.15">
      <c r="B562" s="224" t="s">
        <v>1336</v>
      </c>
      <c r="C562" s="224">
        <v>208</v>
      </c>
      <c r="D562" s="224" t="s">
        <v>1218</v>
      </c>
      <c r="E562" s="224">
        <f>Sheet3!$C$2</f>
        <v>208</v>
      </c>
      <c r="F562" s="224">
        <v>38.983590921784625</v>
      </c>
      <c r="G562" s="224">
        <v>210.08</v>
      </c>
      <c r="H562" s="224">
        <v>38.983590921784625</v>
      </c>
      <c r="I562" s="224" t="s">
        <v>279</v>
      </c>
      <c r="J562" s="224" t="s">
        <v>277</v>
      </c>
      <c r="K562" s="225">
        <v>0</v>
      </c>
    </row>
    <row r="563" spans="2:11" x14ac:dyDescent="0.15">
      <c r="B563" s="224" t="s">
        <v>1346</v>
      </c>
      <c r="C563" s="224">
        <v>20.233590921784625</v>
      </c>
      <c r="D563" s="224" t="s">
        <v>1218</v>
      </c>
      <c r="E563" s="224" t="e">
        <f>Sheet8!#REF!</f>
        <v>#REF!</v>
      </c>
      <c r="F563" s="224">
        <v>38.983590921784625</v>
      </c>
      <c r="G563" s="224">
        <v>20.435926831002472</v>
      </c>
      <c r="H563" s="224">
        <v>38.983590921784625</v>
      </c>
      <c r="I563" s="224" t="s">
        <v>279</v>
      </c>
      <c r="J563" s="224" t="s">
        <v>277</v>
      </c>
      <c r="K563" s="225">
        <v>0</v>
      </c>
    </row>
    <row r="564" spans="2:11" x14ac:dyDescent="0.15">
      <c r="B564" s="224" t="s">
        <v>1337</v>
      </c>
      <c r="C564" s="224">
        <v>650</v>
      </c>
      <c r="D564" s="224" t="s">
        <v>1218</v>
      </c>
      <c r="E564" s="224">
        <f>Sheet4!$C$2</f>
        <v>650</v>
      </c>
      <c r="F564" s="224">
        <v>38.983590921784625</v>
      </c>
      <c r="G564" s="224">
        <v>656.5</v>
      </c>
      <c r="H564" s="224">
        <v>38.983590921784625</v>
      </c>
      <c r="I564" s="224" t="s">
        <v>279</v>
      </c>
      <c r="J564" s="224" t="s">
        <v>277</v>
      </c>
      <c r="K564" s="225">
        <v>0</v>
      </c>
    </row>
    <row r="565" spans="2:11" x14ac:dyDescent="0.15">
      <c r="B565" s="224" t="s">
        <v>1209</v>
      </c>
      <c r="C565" s="224">
        <v>148.89258530528102</v>
      </c>
      <c r="D565" s="224" t="s">
        <v>460</v>
      </c>
      <c r="E565" s="224">
        <f>Sheet6!$C$20</f>
        <v>148.89258530528102</v>
      </c>
      <c r="F565" s="224">
        <v>38.983590921784625</v>
      </c>
      <c r="G565" s="224">
        <v>150.38151115833384</v>
      </c>
      <c r="H565" s="224">
        <v>38.983590921784625</v>
      </c>
      <c r="I565" s="224" t="s">
        <v>279</v>
      </c>
      <c r="J565" s="224" t="s">
        <v>277</v>
      </c>
      <c r="K565" s="225">
        <v>0</v>
      </c>
    </row>
    <row r="566" spans="2:11" x14ac:dyDescent="0.15">
      <c r="B566" s="224" t="s">
        <v>1304</v>
      </c>
      <c r="C566" s="224">
        <v>485.85551183168604</v>
      </c>
      <c r="D566" s="224" t="s">
        <v>460</v>
      </c>
      <c r="E566" s="224">
        <f>Sheet5!$C$20</f>
        <v>485.85551183168604</v>
      </c>
      <c r="F566" s="224">
        <v>38.983590921784625</v>
      </c>
      <c r="G566" s="224">
        <v>490.71406695000292</v>
      </c>
      <c r="H566" s="224">
        <v>38.983590921784625</v>
      </c>
      <c r="I566" s="224" t="s">
        <v>279</v>
      </c>
      <c r="J566" s="224" t="s">
        <v>277</v>
      </c>
      <c r="K566" s="225">
        <v>0</v>
      </c>
    </row>
    <row r="567" spans="2:11" x14ac:dyDescent="0.15">
      <c r="B567" s="224" t="s">
        <v>1335</v>
      </c>
      <c r="C567" s="224">
        <v>274</v>
      </c>
      <c r="D567" s="224" t="s">
        <v>460</v>
      </c>
      <c r="E567" s="224">
        <f>Sheet2!$C$20</f>
        <v>274</v>
      </c>
      <c r="F567" s="224">
        <v>38.983590921784625</v>
      </c>
      <c r="G567" s="224">
        <v>276.74</v>
      </c>
      <c r="H567" s="224">
        <v>38.983590921784625</v>
      </c>
      <c r="I567" s="224" t="s">
        <v>279</v>
      </c>
      <c r="J567" s="224" t="s">
        <v>277</v>
      </c>
      <c r="K567" s="225">
        <v>0</v>
      </c>
    </row>
    <row r="568" spans="2:11" x14ac:dyDescent="0.15">
      <c r="B568" s="224" t="s">
        <v>440</v>
      </c>
      <c r="C568" s="224">
        <v>1</v>
      </c>
      <c r="D568" s="224" t="s">
        <v>460</v>
      </c>
      <c r="E568" s="224">
        <f>'Costs - Nix Pocketbook'!$C$20</f>
        <v>1</v>
      </c>
      <c r="F568" s="224">
        <v>38.983590921784625</v>
      </c>
      <c r="G568" s="224">
        <v>1.01</v>
      </c>
      <c r="H568" s="224">
        <v>38.983590921784625</v>
      </c>
      <c r="I568" s="224" t="s">
        <v>279</v>
      </c>
      <c r="J568" s="224" t="s">
        <v>277</v>
      </c>
      <c r="K568" s="225">
        <v>0</v>
      </c>
    </row>
    <row r="569" spans="2:11" x14ac:dyDescent="0.15">
      <c r="B569" s="224" t="s">
        <v>483</v>
      </c>
      <c r="C569" s="224">
        <v>2160</v>
      </c>
      <c r="D569" s="224" t="s">
        <v>460</v>
      </c>
      <c r="E569" s="224">
        <f>'Scot. - Woodland Creation Grant'!$C$20</f>
        <v>2160</v>
      </c>
      <c r="F569" s="224">
        <v>38.983590921784625</v>
      </c>
      <c r="G569" s="224">
        <v>2181.6</v>
      </c>
      <c r="H569" s="224">
        <v>38.983590921784625</v>
      </c>
      <c r="I569" s="224" t="s">
        <v>279</v>
      </c>
      <c r="J569" s="224" t="s">
        <v>277</v>
      </c>
      <c r="K569" s="225">
        <v>0</v>
      </c>
    </row>
    <row r="570" spans="2:11" x14ac:dyDescent="0.15">
      <c r="B570" s="224" t="s">
        <v>1337</v>
      </c>
      <c r="C570" s="224">
        <v>220</v>
      </c>
      <c r="D570" s="224" t="s">
        <v>460</v>
      </c>
      <c r="E570" s="224">
        <f>Sheet4!$C$20</f>
        <v>220</v>
      </c>
      <c r="F570" s="224">
        <v>38.983590921784625</v>
      </c>
      <c r="G570" s="224">
        <v>222.2</v>
      </c>
      <c r="H570" s="224">
        <v>38.983590921784625</v>
      </c>
      <c r="I570" s="224" t="s">
        <v>279</v>
      </c>
      <c r="J570" s="224" t="s">
        <v>277</v>
      </c>
      <c r="K570" s="225">
        <v>0</v>
      </c>
    </row>
    <row r="571" spans="2:11" x14ac:dyDescent="0.15">
      <c r="B571" s="224" t="s">
        <v>276</v>
      </c>
      <c r="C571" s="224">
        <v>600</v>
      </c>
      <c r="D571" s="224" t="s">
        <v>1167</v>
      </c>
      <c r="E571" s="224">
        <f>'Project Details and Calculation'!$C$200</f>
        <v>600</v>
      </c>
      <c r="F571" s="224">
        <v>38.983590921784625</v>
      </c>
      <c r="G571" s="224">
        <v>606</v>
      </c>
      <c r="H571" s="224">
        <v>38.983590921784625</v>
      </c>
      <c r="I571" s="224" t="s">
        <v>279</v>
      </c>
      <c r="J571" s="224" t="s">
        <v>277</v>
      </c>
      <c r="K571" s="225">
        <v>0</v>
      </c>
    </row>
    <row r="572" spans="2:11" x14ac:dyDescent="0.15">
      <c r="B572" s="224" t="s">
        <v>276</v>
      </c>
      <c r="C572" s="224">
        <v>650</v>
      </c>
      <c r="D572" s="224" t="s">
        <v>1168</v>
      </c>
      <c r="E572" s="224">
        <f>'Project Details and Calculation'!$C$201</f>
        <v>650</v>
      </c>
      <c r="F572" s="224">
        <v>38.983590921784625</v>
      </c>
      <c r="G572" s="224">
        <v>656.5</v>
      </c>
      <c r="H572" s="224">
        <v>38.983590921784625</v>
      </c>
      <c r="I572" s="224" t="s">
        <v>279</v>
      </c>
      <c r="J572" s="224" t="s">
        <v>277</v>
      </c>
      <c r="K572" s="225">
        <v>0</v>
      </c>
    </row>
    <row r="573" spans="2:11" x14ac:dyDescent="0.15">
      <c r="B573" s="224" t="s">
        <v>276</v>
      </c>
      <c r="C573" s="224">
        <v>700</v>
      </c>
      <c r="D573" s="224" t="s">
        <v>1169</v>
      </c>
      <c r="E573" s="224">
        <f>'Project Details and Calculation'!$C$202</f>
        <v>700</v>
      </c>
      <c r="F573" s="224">
        <v>38.983590921784625</v>
      </c>
      <c r="G573" s="224">
        <v>707</v>
      </c>
      <c r="H573" s="224">
        <v>38.983590921784625</v>
      </c>
      <c r="I573" s="224" t="s">
        <v>279</v>
      </c>
      <c r="J573" s="224" t="s">
        <v>277</v>
      </c>
      <c r="K573" s="225">
        <v>0</v>
      </c>
    </row>
    <row r="574" spans="2:11" x14ac:dyDescent="0.15">
      <c r="B574" s="224" t="s">
        <v>276</v>
      </c>
      <c r="C574" s="224">
        <v>750</v>
      </c>
      <c r="D574" s="224" t="s">
        <v>1170</v>
      </c>
      <c r="E574" s="224">
        <f>'Project Details and Calculation'!$C$203</f>
        <v>750</v>
      </c>
      <c r="F574" s="224">
        <v>38.983590921784625</v>
      </c>
      <c r="G574" s="224">
        <v>757.5</v>
      </c>
      <c r="H574" s="224">
        <v>38.983590921784625</v>
      </c>
      <c r="I574" s="224" t="s">
        <v>279</v>
      </c>
      <c r="J574" s="224" t="s">
        <v>277</v>
      </c>
      <c r="K574" s="225">
        <v>0</v>
      </c>
    </row>
    <row r="575" spans="2:11" x14ac:dyDescent="0.15">
      <c r="B575" s="224" t="s">
        <v>276</v>
      </c>
      <c r="C575" s="224">
        <v>800</v>
      </c>
      <c r="D575" s="224" t="s">
        <v>1171</v>
      </c>
      <c r="E575" s="224">
        <f>'Project Details and Calculation'!$C$204</f>
        <v>800</v>
      </c>
      <c r="F575" s="224">
        <v>38.983590921784625</v>
      </c>
      <c r="G575" s="224">
        <v>808</v>
      </c>
      <c r="H575" s="224">
        <v>38.983590921784625</v>
      </c>
      <c r="I575" s="224" t="s">
        <v>279</v>
      </c>
      <c r="J575" s="224" t="s">
        <v>277</v>
      </c>
      <c r="K575" s="225">
        <v>0</v>
      </c>
    </row>
    <row r="576" spans="2:11" x14ac:dyDescent="0.15">
      <c r="B576" s="224" t="s">
        <v>276</v>
      </c>
      <c r="C576" s="224">
        <v>850</v>
      </c>
      <c r="D576" s="224" t="s">
        <v>1172</v>
      </c>
      <c r="E576" s="224">
        <f>'Project Details and Calculation'!$C$205</f>
        <v>850</v>
      </c>
      <c r="F576" s="224">
        <v>38.983590921784625</v>
      </c>
      <c r="G576" s="224">
        <v>858.5</v>
      </c>
      <c r="H576" s="224">
        <v>38.983590921784625</v>
      </c>
      <c r="I576" s="224" t="s">
        <v>279</v>
      </c>
      <c r="J576" s="224" t="s">
        <v>277</v>
      </c>
      <c r="K576" s="225">
        <v>0</v>
      </c>
    </row>
    <row r="577" spans="2:11" x14ac:dyDescent="0.15">
      <c r="B577" s="224" t="s">
        <v>276</v>
      </c>
      <c r="C577" s="224">
        <v>900</v>
      </c>
      <c r="D577" s="224" t="s">
        <v>1173</v>
      </c>
      <c r="E577" s="224">
        <f>'Project Details and Calculation'!$C$206</f>
        <v>900</v>
      </c>
      <c r="F577" s="224">
        <v>38.983590921784625</v>
      </c>
      <c r="G577" s="224">
        <v>909</v>
      </c>
      <c r="H577" s="224">
        <v>38.983590921784625</v>
      </c>
      <c r="I577" s="224" t="s">
        <v>279</v>
      </c>
      <c r="J577" s="224" t="s">
        <v>277</v>
      </c>
      <c r="K577" s="225">
        <v>0</v>
      </c>
    </row>
    <row r="578" spans="2:11" x14ac:dyDescent="0.15">
      <c r="B578" s="224" t="s">
        <v>276</v>
      </c>
      <c r="C578" s="224">
        <v>950</v>
      </c>
      <c r="D578" s="224" t="s">
        <v>1174</v>
      </c>
      <c r="E578" s="224">
        <f>'Project Details and Calculation'!$C$207</f>
        <v>950</v>
      </c>
      <c r="F578" s="224">
        <v>38.983590921784625</v>
      </c>
      <c r="G578" s="224">
        <v>959.5</v>
      </c>
      <c r="H578" s="224">
        <v>38.983590921784625</v>
      </c>
      <c r="I578" s="224" t="s">
        <v>279</v>
      </c>
      <c r="J578" s="224" t="s">
        <v>277</v>
      </c>
      <c r="K578" s="225">
        <v>0</v>
      </c>
    </row>
    <row r="579" spans="2:11" x14ac:dyDescent="0.15">
      <c r="B579" s="224" t="s">
        <v>276</v>
      </c>
      <c r="C579" s="224">
        <v>1000</v>
      </c>
      <c r="D579" s="224" t="s">
        <v>1175</v>
      </c>
      <c r="E579" s="224">
        <f>'Project Details and Calculation'!$C$208</f>
        <v>1000</v>
      </c>
      <c r="F579" s="224">
        <v>38.983590921784625</v>
      </c>
      <c r="G579" s="224">
        <v>1010</v>
      </c>
      <c r="H579" s="224">
        <v>38.983590921784625</v>
      </c>
      <c r="I579" s="224" t="s">
        <v>279</v>
      </c>
      <c r="J579" s="224" t="s">
        <v>277</v>
      </c>
      <c r="K579" s="225">
        <v>0</v>
      </c>
    </row>
    <row r="580" spans="2:11" x14ac:dyDescent="0.15">
      <c r="B580" s="224" t="s">
        <v>276</v>
      </c>
      <c r="C580" s="224">
        <v>1050</v>
      </c>
      <c r="D580" s="224" t="s">
        <v>1176</v>
      </c>
      <c r="E580" s="224">
        <f>'Project Details and Calculation'!$C$209</f>
        <v>1050</v>
      </c>
      <c r="F580" s="224">
        <v>38.983590921784625</v>
      </c>
      <c r="G580" s="224">
        <v>1060.5</v>
      </c>
      <c r="H580" s="224">
        <v>38.983590921784625</v>
      </c>
      <c r="I580" s="224" t="s">
        <v>279</v>
      </c>
      <c r="J580" s="224" t="s">
        <v>277</v>
      </c>
      <c r="K580" s="225">
        <v>0</v>
      </c>
    </row>
    <row r="581" spans="2:11" x14ac:dyDescent="0.15">
      <c r="B581" s="224" t="s">
        <v>1209</v>
      </c>
      <c r="C581" s="224">
        <v>159.30925197194767</v>
      </c>
      <c r="D581" s="224" t="s">
        <v>493</v>
      </c>
      <c r="E581" s="224">
        <f>Sheet6!$C$21</f>
        <v>159.30925197194767</v>
      </c>
      <c r="F581" s="224">
        <v>38.983590921784625</v>
      </c>
      <c r="G581" s="224">
        <v>160.90234449166715</v>
      </c>
      <c r="H581" s="224">
        <v>38.983590921784625</v>
      </c>
      <c r="I581" s="224" t="s">
        <v>279</v>
      </c>
      <c r="J581" s="224" t="s">
        <v>277</v>
      </c>
      <c r="K581" s="225">
        <v>0</v>
      </c>
    </row>
    <row r="582" spans="2:11" x14ac:dyDescent="0.15">
      <c r="B582" s="224" t="s">
        <v>1304</v>
      </c>
      <c r="C582" s="224">
        <v>494.60551183168604</v>
      </c>
      <c r="D582" s="224" t="s">
        <v>493</v>
      </c>
      <c r="E582" s="224">
        <f>Sheet5!$C$21</f>
        <v>494.60551183168604</v>
      </c>
      <c r="F582" s="224">
        <v>38.983590921784625</v>
      </c>
      <c r="G582" s="224">
        <v>499.55156695000289</v>
      </c>
      <c r="H582" s="224">
        <v>38.983590921784625</v>
      </c>
      <c r="I582" s="224" t="s">
        <v>279</v>
      </c>
      <c r="J582" s="224" t="s">
        <v>277</v>
      </c>
      <c r="K582" s="225">
        <v>0</v>
      </c>
    </row>
    <row r="583" spans="2:11" x14ac:dyDescent="0.15">
      <c r="B583" s="224" t="s">
        <v>1335</v>
      </c>
      <c r="C583" s="224">
        <v>281</v>
      </c>
      <c r="D583" s="224" t="s">
        <v>493</v>
      </c>
      <c r="E583" s="224">
        <f>Sheet2!$C$21</f>
        <v>281</v>
      </c>
      <c r="F583" s="224">
        <v>38.983590921784625</v>
      </c>
      <c r="G583" s="224">
        <v>283.81</v>
      </c>
      <c r="H583" s="224">
        <v>38.983590921784625</v>
      </c>
      <c r="I583" s="224" t="s">
        <v>279</v>
      </c>
      <c r="J583" s="224" t="s">
        <v>277</v>
      </c>
      <c r="K583" s="225">
        <v>0</v>
      </c>
    </row>
    <row r="584" spans="2:11" x14ac:dyDescent="0.15">
      <c r="B584" s="224" t="s">
        <v>483</v>
      </c>
      <c r="C584" s="224">
        <v>2430</v>
      </c>
      <c r="D584" s="224" t="s">
        <v>493</v>
      </c>
      <c r="E584" s="224">
        <f>'Scot. - Woodland Creation Grant'!$C$21</f>
        <v>2430</v>
      </c>
      <c r="F584" s="224">
        <v>38.983590921784625</v>
      </c>
      <c r="G584" s="224">
        <v>2454.3000000000002</v>
      </c>
      <c r="H584" s="224">
        <v>38.983590921784625</v>
      </c>
      <c r="I584" s="224" t="s">
        <v>279</v>
      </c>
      <c r="J584" s="224" t="s">
        <v>277</v>
      </c>
      <c r="K584" s="225">
        <v>0</v>
      </c>
    </row>
    <row r="585" spans="2:11" x14ac:dyDescent="0.15">
      <c r="B585" s="224" t="s">
        <v>1337</v>
      </c>
      <c r="C585" s="224">
        <v>405</v>
      </c>
      <c r="D585" s="224" t="s">
        <v>493</v>
      </c>
      <c r="E585" s="224">
        <f>Sheet4!$C$21</f>
        <v>405</v>
      </c>
      <c r="F585" s="224">
        <v>38.983590921784625</v>
      </c>
      <c r="G585" s="224">
        <v>409.05</v>
      </c>
      <c r="H585" s="224">
        <v>38.983590921784625</v>
      </c>
      <c r="I585" s="224" t="s">
        <v>279</v>
      </c>
      <c r="J585" s="224" t="s">
        <v>277</v>
      </c>
      <c r="K585" s="225">
        <v>0</v>
      </c>
    </row>
    <row r="586" spans="2:11" x14ac:dyDescent="0.15">
      <c r="B586" s="224" t="s">
        <v>276</v>
      </c>
      <c r="C586" s="224">
        <v>1100</v>
      </c>
      <c r="D586" s="224" t="s">
        <v>1177</v>
      </c>
      <c r="E586" s="224">
        <f>'Project Details and Calculation'!$C$210</f>
        <v>1100</v>
      </c>
      <c r="F586" s="224">
        <v>38.983590921784625</v>
      </c>
      <c r="G586" s="224">
        <v>1111</v>
      </c>
      <c r="H586" s="224">
        <v>38.983590921784625</v>
      </c>
      <c r="I586" s="224" t="s">
        <v>279</v>
      </c>
      <c r="J586" s="224" t="s">
        <v>277</v>
      </c>
      <c r="K586" s="225">
        <v>0</v>
      </c>
    </row>
    <row r="587" spans="2:11" x14ac:dyDescent="0.15">
      <c r="B587" s="224" t="s">
        <v>276</v>
      </c>
      <c r="C587" s="224">
        <v>1150</v>
      </c>
      <c r="D587" s="224" t="s">
        <v>1178</v>
      </c>
      <c r="E587" s="224">
        <f>'Project Details and Calculation'!$C$211</f>
        <v>1150</v>
      </c>
      <c r="F587" s="224">
        <v>38.983590921784625</v>
      </c>
      <c r="G587" s="224">
        <v>1161.5</v>
      </c>
      <c r="H587" s="224">
        <v>38.983590921784625</v>
      </c>
      <c r="I587" s="224" t="s">
        <v>279</v>
      </c>
      <c r="J587" s="224" t="s">
        <v>277</v>
      </c>
      <c r="K587" s="225">
        <v>0</v>
      </c>
    </row>
    <row r="588" spans="2:11" x14ac:dyDescent="0.15">
      <c r="B588" s="224" t="s">
        <v>276</v>
      </c>
      <c r="C588" s="224">
        <v>1200</v>
      </c>
      <c r="D588" s="224" t="s">
        <v>1179</v>
      </c>
      <c r="E588" s="224">
        <f>'Project Details and Calculation'!$C$212</f>
        <v>1200</v>
      </c>
      <c r="F588" s="224">
        <v>38.983590921784625</v>
      </c>
      <c r="G588" s="224">
        <v>1212</v>
      </c>
      <c r="H588" s="224">
        <v>38.983590921784625</v>
      </c>
      <c r="I588" s="224" t="s">
        <v>279</v>
      </c>
      <c r="J588" s="224" t="s">
        <v>277</v>
      </c>
      <c r="K588" s="225">
        <v>0</v>
      </c>
    </row>
    <row r="589" spans="2:11" x14ac:dyDescent="0.15">
      <c r="B589" s="224" t="s">
        <v>1209</v>
      </c>
      <c r="C589" s="224">
        <v>169.72591863861433</v>
      </c>
      <c r="D589" s="224" t="s">
        <v>494</v>
      </c>
      <c r="E589" s="224">
        <f>Sheet6!$C$22</f>
        <v>169.72591863861433</v>
      </c>
      <c r="F589" s="224">
        <v>38.983590921784625</v>
      </c>
      <c r="G589" s="224">
        <v>171.42317782500047</v>
      </c>
      <c r="H589" s="224">
        <v>38.983590921784625</v>
      </c>
      <c r="I589" s="224" t="s">
        <v>279</v>
      </c>
      <c r="J589" s="224" t="s">
        <v>277</v>
      </c>
      <c r="K589" s="225">
        <v>0</v>
      </c>
    </row>
    <row r="590" spans="2:11" x14ac:dyDescent="0.15">
      <c r="B590" s="224" t="s">
        <v>1304</v>
      </c>
      <c r="C590" s="224">
        <v>497.10551183168604</v>
      </c>
      <c r="D590" s="224" t="s">
        <v>494</v>
      </c>
      <c r="E590" s="224">
        <f>Sheet5!$C$22</f>
        <v>497.10551183168604</v>
      </c>
      <c r="F590" s="224">
        <v>38.983590921784625</v>
      </c>
      <c r="G590" s="224">
        <v>502.07656695000293</v>
      </c>
      <c r="H590" s="224">
        <v>38.983590921784625</v>
      </c>
      <c r="I590" s="224" t="s">
        <v>279</v>
      </c>
      <c r="J590" s="224" t="s">
        <v>277</v>
      </c>
      <c r="K590" s="225">
        <v>0</v>
      </c>
    </row>
    <row r="591" spans="2:11" x14ac:dyDescent="0.15">
      <c r="B591" s="224" t="s">
        <v>1335</v>
      </c>
      <c r="C591" s="224">
        <v>283</v>
      </c>
      <c r="D591" s="224" t="s">
        <v>494</v>
      </c>
      <c r="E591" s="224">
        <f>Sheet2!$C$22</f>
        <v>283</v>
      </c>
      <c r="F591" s="224">
        <v>38.983590921784625</v>
      </c>
      <c r="G591" s="224">
        <v>285.83</v>
      </c>
      <c r="H591" s="224">
        <v>38.983590921784625</v>
      </c>
      <c r="I591" s="224" t="s">
        <v>279</v>
      </c>
      <c r="J591" s="224" t="s">
        <v>277</v>
      </c>
      <c r="K591" s="225">
        <v>0</v>
      </c>
    </row>
    <row r="592" spans="2:11" x14ac:dyDescent="0.15">
      <c r="B592" s="224" t="s">
        <v>483</v>
      </c>
      <c r="C592" s="224">
        <v>3240</v>
      </c>
      <c r="D592" s="224" t="s">
        <v>494</v>
      </c>
      <c r="E592" s="224">
        <f>'Scot. - Woodland Creation Grant'!$C$22</f>
        <v>3240</v>
      </c>
      <c r="F592" s="224">
        <v>38.983590921784625</v>
      </c>
      <c r="G592" s="224">
        <v>3272.4</v>
      </c>
      <c r="H592" s="224">
        <v>38.983590921784625</v>
      </c>
      <c r="I592" s="224" t="s">
        <v>279</v>
      </c>
      <c r="J592" s="224" t="s">
        <v>277</v>
      </c>
      <c r="K592" s="225">
        <v>0</v>
      </c>
    </row>
    <row r="593" spans="2:11" x14ac:dyDescent="0.15">
      <c r="B593" s="224" t="s">
        <v>1337</v>
      </c>
      <c r="C593" s="224">
        <v>115</v>
      </c>
      <c r="D593" s="224" t="s">
        <v>494</v>
      </c>
      <c r="E593" s="224">
        <f>Sheet4!$C$22</f>
        <v>115</v>
      </c>
      <c r="F593" s="224">
        <v>38.983590921784625</v>
      </c>
      <c r="G593" s="224">
        <v>116.15</v>
      </c>
      <c r="H593" s="224">
        <v>38.983590921784625</v>
      </c>
      <c r="I593" s="224" t="s">
        <v>279</v>
      </c>
      <c r="J593" s="224" t="s">
        <v>277</v>
      </c>
      <c r="K593" s="225">
        <v>0</v>
      </c>
    </row>
    <row r="594" spans="2:11" x14ac:dyDescent="0.15">
      <c r="B594" s="224" t="s">
        <v>1209</v>
      </c>
      <c r="C594" s="224">
        <v>180.14258530528102</v>
      </c>
      <c r="D594" s="224" t="s">
        <v>495</v>
      </c>
      <c r="E594" s="224">
        <f>Sheet6!$C$23</f>
        <v>180.14258530528102</v>
      </c>
      <c r="F594" s="224">
        <v>38.983590921784625</v>
      </c>
      <c r="G594" s="224">
        <v>181.94401115833384</v>
      </c>
      <c r="H594" s="224">
        <v>38.983590921784625</v>
      </c>
      <c r="I594" s="224" t="s">
        <v>279</v>
      </c>
      <c r="J594" s="224" t="s">
        <v>277</v>
      </c>
      <c r="K594" s="225">
        <v>0</v>
      </c>
    </row>
    <row r="595" spans="2:11" x14ac:dyDescent="0.15">
      <c r="B595" s="224" t="s">
        <v>1304</v>
      </c>
      <c r="C595" s="224">
        <v>503.35551183168593</v>
      </c>
      <c r="D595" s="224" t="s">
        <v>495</v>
      </c>
      <c r="E595" s="224">
        <f>Sheet5!$C$23</f>
        <v>503.35551183168593</v>
      </c>
      <c r="F595" s="224">
        <v>38.983590921784625</v>
      </c>
      <c r="G595" s="224">
        <v>508.38906695000281</v>
      </c>
      <c r="H595" s="224">
        <v>38.983590921784625</v>
      </c>
      <c r="I595" s="224" t="s">
        <v>279</v>
      </c>
      <c r="J595" s="224" t="s">
        <v>277</v>
      </c>
      <c r="K595" s="225">
        <v>0</v>
      </c>
    </row>
    <row r="596" spans="2:11" x14ac:dyDescent="0.15">
      <c r="B596" s="224" t="s">
        <v>1335</v>
      </c>
      <c r="C596" s="224">
        <v>288</v>
      </c>
      <c r="D596" s="224" t="s">
        <v>495</v>
      </c>
      <c r="E596" s="224">
        <f>Sheet2!$C$23</f>
        <v>288</v>
      </c>
      <c r="F596" s="224">
        <v>38.983590921784625</v>
      </c>
      <c r="G596" s="224">
        <v>290.88</v>
      </c>
      <c r="H596" s="224">
        <v>38.983590921784625</v>
      </c>
      <c r="I596" s="224" t="s">
        <v>279</v>
      </c>
      <c r="J596" s="224" t="s">
        <v>277</v>
      </c>
      <c r="K596" s="225">
        <v>0</v>
      </c>
    </row>
    <row r="597" spans="2:11" x14ac:dyDescent="0.15">
      <c r="B597" s="224" t="s">
        <v>483</v>
      </c>
      <c r="C597" s="224">
        <v>2070</v>
      </c>
      <c r="D597" s="224" t="s">
        <v>495</v>
      </c>
      <c r="E597" s="224">
        <f>'Scot. - Woodland Creation Grant'!$C$23</f>
        <v>2070</v>
      </c>
      <c r="F597" s="224">
        <v>38.983590921784625</v>
      </c>
      <c r="G597" s="224">
        <v>2090.6999999999998</v>
      </c>
      <c r="H597" s="224">
        <v>38.983590921784625</v>
      </c>
      <c r="I597" s="224" t="s">
        <v>279</v>
      </c>
      <c r="J597" s="224" t="s">
        <v>277</v>
      </c>
      <c r="K597" s="225">
        <v>0</v>
      </c>
    </row>
    <row r="598" spans="2:11" x14ac:dyDescent="0.15">
      <c r="B598" s="224" t="s">
        <v>1337</v>
      </c>
      <c r="C598" s="224">
        <v>400</v>
      </c>
      <c r="D598" s="224" t="s">
        <v>495</v>
      </c>
      <c r="E598" s="224">
        <f>Sheet4!$C$23</f>
        <v>400</v>
      </c>
      <c r="F598" s="224">
        <v>38.983590921784625</v>
      </c>
      <c r="G598" s="224">
        <v>404</v>
      </c>
      <c r="H598" s="224">
        <v>38.983590921784625</v>
      </c>
      <c r="I598" s="224" t="s">
        <v>279</v>
      </c>
      <c r="J598" s="224" t="s">
        <v>277</v>
      </c>
      <c r="K598" s="225">
        <v>0</v>
      </c>
    </row>
    <row r="599" spans="2:11" x14ac:dyDescent="0.15">
      <c r="B599" s="224" t="s">
        <v>1209</v>
      </c>
      <c r="C599" s="224">
        <v>190.55925197194767</v>
      </c>
      <c r="D599" s="224" t="s">
        <v>281</v>
      </c>
      <c r="E599" s="224">
        <f>Sheet6!$C$24</f>
        <v>190.55925197194767</v>
      </c>
      <c r="F599" s="224">
        <v>38.983590921784625</v>
      </c>
      <c r="G599" s="224">
        <v>192.46484449166715</v>
      </c>
      <c r="H599" s="224">
        <v>38.983590921784625</v>
      </c>
      <c r="I599" s="224" t="s">
        <v>279</v>
      </c>
      <c r="J599" s="224" t="s">
        <v>277</v>
      </c>
      <c r="K599" s="225">
        <v>0</v>
      </c>
    </row>
    <row r="600" spans="2:11" x14ac:dyDescent="0.15">
      <c r="B600" s="224" t="s">
        <v>1304</v>
      </c>
      <c r="C600" s="224">
        <v>550.85551183168604</v>
      </c>
      <c r="D600" s="224" t="s">
        <v>281</v>
      </c>
      <c r="E600" s="224">
        <f>Sheet5!$C$24</f>
        <v>550.85551183168604</v>
      </c>
      <c r="F600" s="224">
        <v>38.983590921784625</v>
      </c>
      <c r="G600" s="224">
        <v>556.36406695000289</v>
      </c>
      <c r="H600" s="224">
        <v>38.983590921784625</v>
      </c>
      <c r="I600" s="224" t="s">
        <v>279</v>
      </c>
      <c r="J600" s="224" t="s">
        <v>277</v>
      </c>
      <c r="K600" s="225">
        <v>0</v>
      </c>
    </row>
    <row r="601" spans="2:11" x14ac:dyDescent="0.15">
      <c r="B601" s="224" t="s">
        <v>1335</v>
      </c>
      <c r="C601" s="224">
        <v>326</v>
      </c>
      <c r="D601" s="224" t="s">
        <v>281</v>
      </c>
      <c r="E601" s="224">
        <f>Sheet2!$C$24</f>
        <v>326</v>
      </c>
      <c r="F601" s="224">
        <v>38.983590921784625</v>
      </c>
      <c r="G601" s="224">
        <v>329.26</v>
      </c>
      <c r="H601" s="224">
        <v>38.983590921784625</v>
      </c>
      <c r="I601" s="224" t="s">
        <v>279</v>
      </c>
      <c r="J601" s="224" t="s">
        <v>277</v>
      </c>
      <c r="K601" s="225">
        <v>0</v>
      </c>
    </row>
    <row r="602" spans="2:11" x14ac:dyDescent="0.15">
      <c r="B602" s="224" t="s">
        <v>440</v>
      </c>
      <c r="C602" s="224">
        <v>2</v>
      </c>
      <c r="D602" s="224" t="s">
        <v>281</v>
      </c>
      <c r="E602" s="224">
        <f>'Costs - Nix Pocketbook'!$C$24</f>
        <v>2</v>
      </c>
      <c r="F602" s="224">
        <v>38.983590921784625</v>
      </c>
      <c r="G602" s="224">
        <v>2.02</v>
      </c>
      <c r="H602" s="224">
        <v>38.983590921784625</v>
      </c>
      <c r="I602" s="224" t="s">
        <v>279</v>
      </c>
      <c r="J602" s="224" t="s">
        <v>277</v>
      </c>
      <c r="K602" s="225">
        <v>0</v>
      </c>
    </row>
    <row r="603" spans="2:11" x14ac:dyDescent="0.15">
      <c r="B603" s="224" t="s">
        <v>483</v>
      </c>
      <c r="C603" s="224">
        <v>2070</v>
      </c>
      <c r="D603" s="224" t="s">
        <v>281</v>
      </c>
      <c r="E603" s="224">
        <f>'Scot. - Woodland Creation Grant'!$C$24</f>
        <v>2070</v>
      </c>
      <c r="F603" s="224">
        <v>38.983590921784625</v>
      </c>
      <c r="G603" s="224">
        <v>2090.6999999999998</v>
      </c>
      <c r="H603" s="224">
        <v>38.983590921784625</v>
      </c>
      <c r="I603" s="224" t="s">
        <v>279</v>
      </c>
      <c r="J603" s="224" t="s">
        <v>277</v>
      </c>
      <c r="K603" s="225">
        <v>0</v>
      </c>
    </row>
    <row r="604" spans="2:11" x14ac:dyDescent="0.15">
      <c r="B604" s="224" t="s">
        <v>1337</v>
      </c>
      <c r="C604" s="224">
        <v>297</v>
      </c>
      <c r="D604" s="224" t="s">
        <v>281</v>
      </c>
      <c r="E604" s="224">
        <f>Sheet4!$C$24</f>
        <v>297</v>
      </c>
      <c r="F604" s="224">
        <v>38.983590921784625</v>
      </c>
      <c r="G604" s="224">
        <v>299.97000000000003</v>
      </c>
      <c r="H604" s="224">
        <v>38.983590921784625</v>
      </c>
      <c r="I604" s="224" t="s">
        <v>279</v>
      </c>
      <c r="J604" s="224" t="s">
        <v>277</v>
      </c>
      <c r="K604" s="225">
        <v>0</v>
      </c>
    </row>
    <row r="605" spans="2:11" x14ac:dyDescent="0.15">
      <c r="B605" s="224" t="s">
        <v>1209</v>
      </c>
      <c r="C605" s="224">
        <v>200.97591863861433</v>
      </c>
      <c r="D605" s="224" t="s">
        <v>282</v>
      </c>
      <c r="E605" s="224">
        <f>Sheet6!$C$25</f>
        <v>200.97591863861433</v>
      </c>
      <c r="F605" s="224">
        <v>38.983590921784625</v>
      </c>
      <c r="G605" s="224">
        <v>202.98567782500047</v>
      </c>
      <c r="H605" s="224">
        <v>38.983590921784625</v>
      </c>
      <c r="I605" s="224" t="s">
        <v>279</v>
      </c>
      <c r="J605" s="224" t="s">
        <v>277</v>
      </c>
      <c r="K605" s="225">
        <v>0</v>
      </c>
    </row>
    <row r="606" spans="2:11" x14ac:dyDescent="0.15">
      <c r="B606" s="224" t="s">
        <v>1304</v>
      </c>
      <c r="C606" s="224">
        <v>550.85551183168604</v>
      </c>
      <c r="D606" s="224" t="s">
        <v>282</v>
      </c>
      <c r="E606" s="224">
        <f>Sheet5!$C$25</f>
        <v>550.85551183168604</v>
      </c>
      <c r="F606" s="224">
        <v>38.983590921784625</v>
      </c>
      <c r="G606" s="224">
        <v>556.36406695000289</v>
      </c>
      <c r="H606" s="224">
        <v>38.983590921784625</v>
      </c>
      <c r="I606" s="224" t="s">
        <v>279</v>
      </c>
      <c r="J606" s="224" t="s">
        <v>277</v>
      </c>
      <c r="K606" s="225">
        <v>0</v>
      </c>
    </row>
    <row r="607" spans="2:11" x14ac:dyDescent="0.15">
      <c r="B607" s="224" t="s">
        <v>1335</v>
      </c>
      <c r="C607" s="224">
        <v>326</v>
      </c>
      <c r="D607" s="224" t="s">
        <v>282</v>
      </c>
      <c r="E607" s="224">
        <f>Sheet2!$C$25</f>
        <v>326</v>
      </c>
      <c r="F607" s="224">
        <v>38.983590921784625</v>
      </c>
      <c r="G607" s="224">
        <v>329.26</v>
      </c>
      <c r="H607" s="224">
        <v>38.983590921784625</v>
      </c>
      <c r="I607" s="224" t="s">
        <v>279</v>
      </c>
      <c r="J607" s="224" t="s">
        <v>277</v>
      </c>
      <c r="K607" s="225">
        <v>0</v>
      </c>
    </row>
    <row r="608" spans="2:11" x14ac:dyDescent="0.15">
      <c r="B608" s="224" t="s">
        <v>483</v>
      </c>
      <c r="C608" s="224">
        <v>2070</v>
      </c>
      <c r="D608" s="224" t="s">
        <v>282</v>
      </c>
      <c r="E608" s="224">
        <f>'Scot. - Woodland Creation Grant'!$C$25</f>
        <v>2070</v>
      </c>
      <c r="F608" s="224">
        <v>38.983590921784625</v>
      </c>
      <c r="G608" s="224">
        <v>2090.6999999999998</v>
      </c>
      <c r="H608" s="224">
        <v>38.983590921784625</v>
      </c>
      <c r="I608" s="224" t="s">
        <v>279</v>
      </c>
      <c r="J608" s="224" t="s">
        <v>277</v>
      </c>
      <c r="K608" s="225">
        <v>0</v>
      </c>
    </row>
    <row r="609" spans="2:11" x14ac:dyDescent="0.15">
      <c r="B609" s="224" t="s">
        <v>1337</v>
      </c>
      <c r="C609" s="224">
        <v>105</v>
      </c>
      <c r="D609" s="224" t="s">
        <v>282</v>
      </c>
      <c r="E609" s="224">
        <f>Sheet4!$C$25</f>
        <v>105</v>
      </c>
      <c r="F609" s="224">
        <v>38.983590921784625</v>
      </c>
      <c r="G609" s="224">
        <v>106.05</v>
      </c>
      <c r="H609" s="224">
        <v>38.983590921784625</v>
      </c>
      <c r="I609" s="224" t="s">
        <v>279</v>
      </c>
      <c r="J609" s="224" t="s">
        <v>277</v>
      </c>
      <c r="K609" s="225">
        <v>0</v>
      </c>
    </row>
    <row r="610" spans="2:11" x14ac:dyDescent="0.15">
      <c r="B610" s="224" t="s">
        <v>1209</v>
      </c>
      <c r="C610" s="224">
        <v>211.39258530528102</v>
      </c>
      <c r="D610" s="224" t="s">
        <v>497</v>
      </c>
      <c r="E610" s="224">
        <f>Sheet6!$C$26</f>
        <v>211.39258530528102</v>
      </c>
      <c r="F610" s="224">
        <v>38.983590921784625</v>
      </c>
      <c r="G610" s="224">
        <v>213.50651115833384</v>
      </c>
      <c r="H610" s="224">
        <v>38.983590921784625</v>
      </c>
      <c r="I610" s="224" t="s">
        <v>279</v>
      </c>
      <c r="J610" s="224" t="s">
        <v>277</v>
      </c>
      <c r="K610" s="225">
        <v>0</v>
      </c>
    </row>
    <row r="611" spans="2:11" x14ac:dyDescent="0.15">
      <c r="B611" s="224" t="s">
        <v>1304</v>
      </c>
      <c r="C611" s="224">
        <v>574.60551183168593</v>
      </c>
      <c r="D611" s="224" t="s">
        <v>497</v>
      </c>
      <c r="E611" s="224">
        <f>Sheet5!$C$26</f>
        <v>574.60551183168593</v>
      </c>
      <c r="F611" s="224">
        <v>38.983590921784625</v>
      </c>
      <c r="G611" s="224">
        <v>580.35156695000273</v>
      </c>
      <c r="H611" s="224">
        <v>38.983590921784625</v>
      </c>
      <c r="I611" s="224" t="s">
        <v>279</v>
      </c>
      <c r="J611" s="224" t="s">
        <v>277</v>
      </c>
      <c r="K611" s="225">
        <v>0</v>
      </c>
    </row>
    <row r="612" spans="2:11" x14ac:dyDescent="0.15">
      <c r="B612" s="224" t="s">
        <v>1335</v>
      </c>
      <c r="C612" s="224">
        <v>345</v>
      </c>
      <c r="D612" s="224" t="s">
        <v>497</v>
      </c>
      <c r="E612" s="224">
        <f>Sheet2!$C$26</f>
        <v>345</v>
      </c>
      <c r="F612" s="224">
        <v>38.983590921784625</v>
      </c>
      <c r="G612" s="224">
        <v>348.45</v>
      </c>
      <c r="H612" s="224">
        <v>38.983590921784625</v>
      </c>
      <c r="I612" s="224" t="s">
        <v>279</v>
      </c>
      <c r="J612" s="224" t="s">
        <v>277</v>
      </c>
      <c r="K612" s="225">
        <v>0</v>
      </c>
    </row>
    <row r="613" spans="2:11" x14ac:dyDescent="0.15">
      <c r="B613" s="224" t="s">
        <v>483</v>
      </c>
      <c r="C613" s="224">
        <v>630</v>
      </c>
      <c r="D613" s="224" t="s">
        <v>497</v>
      </c>
      <c r="E613" s="224">
        <f>'Scot. - Woodland Creation Grant'!$C$26</f>
        <v>630</v>
      </c>
      <c r="F613" s="224">
        <v>38.983590921784625</v>
      </c>
      <c r="G613" s="224">
        <v>636.29999999999995</v>
      </c>
      <c r="H613" s="224">
        <v>38.983590921784625</v>
      </c>
      <c r="I613" s="224" t="s">
        <v>279</v>
      </c>
      <c r="J613" s="224" t="s">
        <v>277</v>
      </c>
      <c r="K613" s="225">
        <v>0</v>
      </c>
    </row>
    <row r="614" spans="2:11" x14ac:dyDescent="0.15">
      <c r="B614" s="224" t="s">
        <v>1337</v>
      </c>
      <c r="C614" s="224">
        <v>405</v>
      </c>
      <c r="D614" s="224" t="s">
        <v>497</v>
      </c>
      <c r="E614" s="224">
        <f>Sheet4!$C$26</f>
        <v>405</v>
      </c>
      <c r="F614" s="224">
        <v>38.983590921784625</v>
      </c>
      <c r="G614" s="224">
        <v>409.05</v>
      </c>
      <c r="H614" s="224">
        <v>38.983590921784625</v>
      </c>
      <c r="I614" s="224" t="s">
        <v>279</v>
      </c>
      <c r="J614" s="224" t="s">
        <v>277</v>
      </c>
      <c r="K614" s="225">
        <v>0</v>
      </c>
    </row>
    <row r="615" spans="2:11" x14ac:dyDescent="0.15">
      <c r="B615" s="224" t="s">
        <v>1209</v>
      </c>
      <c r="C615" s="224">
        <v>221.80925197194767</v>
      </c>
      <c r="D615" s="224" t="s">
        <v>461</v>
      </c>
      <c r="E615" s="224">
        <f>Sheet6!$C$27</f>
        <v>221.80925197194767</v>
      </c>
      <c r="F615" s="224">
        <v>38.983590921784625</v>
      </c>
      <c r="G615" s="224">
        <v>224.02734449166715</v>
      </c>
      <c r="H615" s="224">
        <v>38.983590921784625</v>
      </c>
      <c r="I615" s="224" t="s">
        <v>279</v>
      </c>
      <c r="J615" s="224" t="s">
        <v>277</v>
      </c>
      <c r="K615" s="225">
        <v>0</v>
      </c>
    </row>
    <row r="616" spans="2:11" x14ac:dyDescent="0.15">
      <c r="B616" s="224" t="s">
        <v>1304</v>
      </c>
      <c r="C616" s="224">
        <v>597.10551183168604</v>
      </c>
      <c r="D616" s="224" t="s">
        <v>461</v>
      </c>
      <c r="E616" s="224">
        <f>Sheet5!$C$27</f>
        <v>597.10551183168604</v>
      </c>
      <c r="F616" s="224">
        <v>38.983590921784625</v>
      </c>
      <c r="G616" s="224">
        <v>603.07656695000287</v>
      </c>
      <c r="H616" s="224">
        <v>38.983590921784625</v>
      </c>
      <c r="I616" s="224" t="s">
        <v>279</v>
      </c>
      <c r="J616" s="224" t="s">
        <v>277</v>
      </c>
      <c r="K616" s="225">
        <v>0</v>
      </c>
    </row>
    <row r="617" spans="2:11" x14ac:dyDescent="0.15">
      <c r="B617" s="224" t="s">
        <v>1335</v>
      </c>
      <c r="C617" s="224">
        <v>363</v>
      </c>
      <c r="D617" s="224" t="s">
        <v>461</v>
      </c>
      <c r="E617" s="224">
        <f>Sheet2!$C$27</f>
        <v>363</v>
      </c>
      <c r="F617" s="224">
        <v>38.983590921784625</v>
      </c>
      <c r="G617" s="224">
        <v>366.63</v>
      </c>
      <c r="H617" s="224">
        <v>38.983590921784625</v>
      </c>
      <c r="I617" s="224" t="s">
        <v>279</v>
      </c>
      <c r="J617" s="224" t="s">
        <v>277</v>
      </c>
      <c r="K617" s="225">
        <v>0</v>
      </c>
    </row>
    <row r="618" spans="2:11" x14ac:dyDescent="0.15">
      <c r="B618" s="224" t="s">
        <v>440</v>
      </c>
      <c r="C618" s="224">
        <v>1</v>
      </c>
      <c r="D618" s="224" t="s">
        <v>461</v>
      </c>
      <c r="E618" s="224">
        <f>'Costs - Nix Pocketbook'!$C$27</f>
        <v>1</v>
      </c>
      <c r="F618" s="224">
        <v>38.983590921784625</v>
      </c>
      <c r="G618" s="224">
        <v>1.01</v>
      </c>
      <c r="H618" s="224">
        <v>38.983590921784625</v>
      </c>
      <c r="I618" s="224" t="s">
        <v>279</v>
      </c>
      <c r="J618" s="224" t="s">
        <v>277</v>
      </c>
      <c r="K618" s="225">
        <v>0</v>
      </c>
    </row>
    <row r="619" spans="2:11" x14ac:dyDescent="0.15">
      <c r="B619" s="224" t="s">
        <v>483</v>
      </c>
      <c r="C619" s="224">
        <v>2700</v>
      </c>
      <c r="D619" s="224" t="s">
        <v>461</v>
      </c>
      <c r="E619" s="224">
        <f>'Scot. - Woodland Creation Grant'!$C$27</f>
        <v>2700</v>
      </c>
      <c r="F619" s="224">
        <v>38.983590921784625</v>
      </c>
      <c r="G619" s="224">
        <v>2727</v>
      </c>
      <c r="H619" s="224">
        <v>38.983590921784625</v>
      </c>
      <c r="I619" s="224" t="s">
        <v>279</v>
      </c>
      <c r="J619" s="224" t="s">
        <v>277</v>
      </c>
      <c r="K619" s="225">
        <v>0</v>
      </c>
    </row>
    <row r="620" spans="2:11" x14ac:dyDescent="0.15">
      <c r="B620" s="224" t="s">
        <v>1209</v>
      </c>
      <c r="C620" s="224">
        <v>232.22591863861433</v>
      </c>
      <c r="D620" s="224" t="s">
        <v>462</v>
      </c>
      <c r="E620" s="224">
        <f>Sheet6!$C$28</f>
        <v>232.22591863861433</v>
      </c>
      <c r="F620" s="224">
        <v>38.983590921784625</v>
      </c>
      <c r="G620" s="224">
        <v>234.54817782500047</v>
      </c>
      <c r="H620" s="224">
        <v>38.983590921784625</v>
      </c>
      <c r="I620" s="224" t="s">
        <v>279</v>
      </c>
      <c r="J620" s="224" t="s">
        <v>277</v>
      </c>
      <c r="K620" s="225">
        <v>0</v>
      </c>
    </row>
    <row r="621" spans="2:11" x14ac:dyDescent="0.15">
      <c r="B621" s="224" t="s">
        <v>1304</v>
      </c>
      <c r="C621" s="224">
        <v>653.35551183168604</v>
      </c>
      <c r="D621" s="224" t="s">
        <v>462</v>
      </c>
      <c r="E621" s="224">
        <f>Sheet5!$C$28</f>
        <v>653.35551183168604</v>
      </c>
      <c r="F621" s="224">
        <v>38.983590921784625</v>
      </c>
      <c r="G621" s="224">
        <v>659.88906695000287</v>
      </c>
      <c r="H621" s="224">
        <v>38.983590921784625</v>
      </c>
      <c r="I621" s="224" t="s">
        <v>279</v>
      </c>
      <c r="J621" s="224" t="s">
        <v>277</v>
      </c>
      <c r="K621" s="225">
        <v>0</v>
      </c>
    </row>
    <row r="622" spans="2:11" x14ac:dyDescent="0.15">
      <c r="B622" s="224" t="s">
        <v>1335</v>
      </c>
      <c r="C622" s="224">
        <v>408</v>
      </c>
      <c r="D622" s="224" t="s">
        <v>462</v>
      </c>
      <c r="E622" s="224">
        <f>Sheet2!$C$28</f>
        <v>408</v>
      </c>
      <c r="F622" s="224">
        <v>38.983590921784625</v>
      </c>
      <c r="G622" s="224">
        <v>412.08</v>
      </c>
      <c r="H622" s="224">
        <v>38.983590921784625</v>
      </c>
      <c r="I622" s="224" t="s">
        <v>279</v>
      </c>
      <c r="J622" s="224" t="s">
        <v>277</v>
      </c>
      <c r="K622" s="225">
        <v>0</v>
      </c>
    </row>
    <row r="623" spans="2:11" x14ac:dyDescent="0.15">
      <c r="B623" s="224" t="s">
        <v>440</v>
      </c>
      <c r="C623" s="224">
        <v>1</v>
      </c>
      <c r="D623" s="224" t="s">
        <v>462</v>
      </c>
      <c r="E623" s="224">
        <f>'Costs - Nix Pocketbook'!$C$28</f>
        <v>1</v>
      </c>
      <c r="F623" s="224">
        <v>38.983590921784625</v>
      </c>
      <c r="G623" s="224">
        <v>1.01</v>
      </c>
      <c r="H623" s="224">
        <v>38.983590921784625</v>
      </c>
      <c r="I623" s="224" t="s">
        <v>279</v>
      </c>
      <c r="J623" s="224" t="s">
        <v>277</v>
      </c>
      <c r="K623" s="225">
        <v>0</v>
      </c>
    </row>
    <row r="624" spans="2:11" x14ac:dyDescent="0.15">
      <c r="B624" s="224" t="s">
        <v>483</v>
      </c>
      <c r="C624" s="224">
        <v>4050</v>
      </c>
      <c r="D624" s="224" t="s">
        <v>462</v>
      </c>
      <c r="E624" s="224">
        <f>'Scot. - Woodland Creation Grant'!$C$28</f>
        <v>4050</v>
      </c>
      <c r="F624" s="224">
        <v>38.983590921784625</v>
      </c>
      <c r="G624" s="224">
        <v>4090.5</v>
      </c>
      <c r="H624" s="224">
        <v>38.983590921784625</v>
      </c>
      <c r="I624" s="224" t="s">
        <v>279</v>
      </c>
      <c r="J624" s="224" t="s">
        <v>277</v>
      </c>
      <c r="K624" s="225">
        <v>0</v>
      </c>
    </row>
    <row r="625" spans="2:11" x14ac:dyDescent="0.15">
      <c r="B625" s="224" t="s">
        <v>1337</v>
      </c>
      <c r="C625" s="224">
        <v>350</v>
      </c>
      <c r="D625" s="224" t="s">
        <v>462</v>
      </c>
      <c r="E625" s="224">
        <f>Sheet4!$C$28</f>
        <v>350</v>
      </c>
      <c r="F625" s="224">
        <v>38.983590921784625</v>
      </c>
      <c r="G625" s="224">
        <v>353.5</v>
      </c>
      <c r="H625" s="224">
        <v>38.983590921784625</v>
      </c>
      <c r="I625" s="224" t="s">
        <v>279</v>
      </c>
      <c r="J625" s="224" t="s">
        <v>277</v>
      </c>
      <c r="K625" s="225">
        <v>0</v>
      </c>
    </row>
    <row r="626" spans="2:11" x14ac:dyDescent="0.15">
      <c r="B626" s="224" t="s">
        <v>1209</v>
      </c>
      <c r="C626" s="224">
        <v>242.64258530528099</v>
      </c>
      <c r="D626" s="224" t="s">
        <v>466</v>
      </c>
      <c r="E626" s="224">
        <f>Sheet6!$C$29</f>
        <v>242.64258530528099</v>
      </c>
      <c r="F626" s="224">
        <v>38.983590921784625</v>
      </c>
      <c r="G626" s="224">
        <v>245.06901115833381</v>
      </c>
      <c r="H626" s="224">
        <v>38.983590921784625</v>
      </c>
      <c r="I626" s="224" t="s">
        <v>279</v>
      </c>
      <c r="J626" s="224" t="s">
        <v>277</v>
      </c>
      <c r="K626" s="225">
        <v>0</v>
      </c>
    </row>
    <row r="627" spans="2:11" x14ac:dyDescent="0.15">
      <c r="B627" s="224" t="s">
        <v>1304</v>
      </c>
      <c r="C627" s="224">
        <v>667.10551183168593</v>
      </c>
      <c r="D627" s="224" t="s">
        <v>466</v>
      </c>
      <c r="E627" s="224">
        <f>Sheet5!$C$29</f>
        <v>667.10551183168593</v>
      </c>
      <c r="F627" s="224">
        <v>38.983590921784625</v>
      </c>
      <c r="G627" s="224">
        <v>673.7765669500028</v>
      </c>
      <c r="H627" s="224">
        <v>38.983590921784625</v>
      </c>
      <c r="I627" s="224" t="s">
        <v>279</v>
      </c>
      <c r="J627" s="224" t="s">
        <v>277</v>
      </c>
      <c r="K627" s="225">
        <v>0</v>
      </c>
    </row>
    <row r="628" spans="2:11" x14ac:dyDescent="0.15">
      <c r="B628" s="224" t="s">
        <v>1335</v>
      </c>
      <c r="C628" s="224">
        <v>419</v>
      </c>
      <c r="D628" s="224" t="s">
        <v>466</v>
      </c>
      <c r="E628" s="224">
        <f>Sheet2!$C$29</f>
        <v>419</v>
      </c>
      <c r="F628" s="224">
        <v>38.983590921784625</v>
      </c>
      <c r="G628" s="224">
        <v>423.19</v>
      </c>
      <c r="H628" s="224">
        <v>38.983590921784625</v>
      </c>
      <c r="I628" s="224" t="s">
        <v>279</v>
      </c>
      <c r="J628" s="224" t="s">
        <v>277</v>
      </c>
      <c r="K628" s="225">
        <v>0</v>
      </c>
    </row>
    <row r="629" spans="2:11" x14ac:dyDescent="0.15">
      <c r="B629" s="224" t="s">
        <v>440</v>
      </c>
      <c r="C629" s="224">
        <v>1</v>
      </c>
      <c r="D629" s="224" t="s">
        <v>466</v>
      </c>
      <c r="E629" s="224">
        <f>'Costs - Nix Pocketbook'!$C$29</f>
        <v>1</v>
      </c>
      <c r="F629" s="224">
        <v>38.983590921784625</v>
      </c>
      <c r="G629" s="224">
        <v>1.01</v>
      </c>
      <c r="H629" s="224">
        <v>38.983590921784625</v>
      </c>
      <c r="I629" s="224" t="s">
        <v>279</v>
      </c>
      <c r="J629" s="224" t="s">
        <v>277</v>
      </c>
      <c r="K629" s="225">
        <v>0</v>
      </c>
    </row>
    <row r="630" spans="2:11" x14ac:dyDescent="0.15">
      <c r="B630" s="224" t="s">
        <v>1209</v>
      </c>
      <c r="C630" s="224">
        <v>15.559251971947686</v>
      </c>
      <c r="D630" s="224" t="s">
        <v>1225</v>
      </c>
      <c r="E630" s="224">
        <f>Sheet6!$C$3</f>
        <v>15.559251971947686</v>
      </c>
      <c r="F630" s="224">
        <v>38.983590921784625</v>
      </c>
      <c r="G630" s="224">
        <v>15.714844491667163</v>
      </c>
      <c r="H630" s="224">
        <v>38.983590921784625</v>
      </c>
      <c r="I630" s="224" t="s">
        <v>279</v>
      </c>
      <c r="J630" s="224" t="s">
        <v>277</v>
      </c>
      <c r="K630" s="225">
        <v>0</v>
      </c>
    </row>
    <row r="631" spans="2:11" x14ac:dyDescent="0.15">
      <c r="B631" s="224" t="s">
        <v>1304</v>
      </c>
      <c r="C631" s="224">
        <v>158.35551183168607</v>
      </c>
      <c r="D631" s="224" t="s">
        <v>1225</v>
      </c>
      <c r="E631" s="224">
        <f>Sheet5!$C$3</f>
        <v>158.35551183168607</v>
      </c>
      <c r="F631" s="224">
        <v>38.983590921784625</v>
      </c>
      <c r="G631" s="224">
        <v>159.93906695000294</v>
      </c>
      <c r="H631" s="224">
        <v>38.983590921784625</v>
      </c>
      <c r="I631" s="224" t="s">
        <v>279</v>
      </c>
      <c r="J631" s="224" t="s">
        <v>277</v>
      </c>
      <c r="K631" s="225">
        <v>0</v>
      </c>
    </row>
    <row r="632" spans="2:11" x14ac:dyDescent="0.15">
      <c r="B632" s="224" t="s">
        <v>1335</v>
      </c>
      <c r="C632" s="224">
        <v>12</v>
      </c>
      <c r="D632" s="224" t="s">
        <v>1225</v>
      </c>
      <c r="E632" s="224">
        <f>Sheet2!$C$3</f>
        <v>12</v>
      </c>
      <c r="F632" s="224">
        <v>38.983590921784625</v>
      </c>
      <c r="G632" s="224">
        <v>12.12</v>
      </c>
      <c r="H632" s="224">
        <v>38.983590921784625</v>
      </c>
      <c r="I632" s="224" t="s">
        <v>279</v>
      </c>
      <c r="J632" s="224" t="s">
        <v>277</v>
      </c>
      <c r="K632" s="225">
        <v>0</v>
      </c>
    </row>
    <row r="633" spans="2:11" x14ac:dyDescent="0.15">
      <c r="B633" s="224" t="s">
        <v>1336</v>
      </c>
      <c r="C633" s="224">
        <v>336</v>
      </c>
      <c r="D633" s="224" t="s">
        <v>1225</v>
      </c>
      <c r="E633" s="224">
        <f>Sheet3!$C$3</f>
        <v>336</v>
      </c>
      <c r="F633" s="224">
        <v>38.983590921784625</v>
      </c>
      <c r="G633" s="224">
        <v>339.36</v>
      </c>
      <c r="H633" s="224">
        <v>38.983590921784625</v>
      </c>
      <c r="I633" s="224" t="s">
        <v>279</v>
      </c>
      <c r="J633" s="224" t="s">
        <v>277</v>
      </c>
      <c r="K633" s="225">
        <v>0</v>
      </c>
    </row>
    <row r="634" spans="2:11" x14ac:dyDescent="0.15">
      <c r="B634" s="224" t="s">
        <v>1346</v>
      </c>
      <c r="C634" s="224">
        <v>20.233590921784625</v>
      </c>
      <c r="D634" s="224" t="s">
        <v>1225</v>
      </c>
      <c r="E634" s="224" t="e">
        <f>Sheet8!#REF!</f>
        <v>#REF!</v>
      </c>
      <c r="F634" s="224">
        <v>38.983590921784625</v>
      </c>
      <c r="G634" s="224">
        <v>20.435926831002472</v>
      </c>
      <c r="H634" s="224">
        <v>38.983590921784625</v>
      </c>
      <c r="I634" s="224" t="s">
        <v>279</v>
      </c>
      <c r="J634" s="224" t="s">
        <v>277</v>
      </c>
      <c r="K634" s="225">
        <v>0</v>
      </c>
    </row>
    <row r="635" spans="2:11" x14ac:dyDescent="0.15">
      <c r="B635" s="224" t="s">
        <v>1337</v>
      </c>
      <c r="C635" s="224">
        <v>500</v>
      </c>
      <c r="D635" s="224" t="s">
        <v>1225</v>
      </c>
      <c r="E635" s="224">
        <f>Sheet4!$C$3</f>
        <v>500</v>
      </c>
      <c r="F635" s="224">
        <v>38.983590921784625</v>
      </c>
      <c r="G635" s="224">
        <v>505</v>
      </c>
      <c r="H635" s="224">
        <v>38.983590921784625</v>
      </c>
      <c r="I635" s="224" t="s">
        <v>279</v>
      </c>
      <c r="J635" s="224" t="s">
        <v>277</v>
      </c>
      <c r="K635" s="225">
        <v>0</v>
      </c>
    </row>
    <row r="636" spans="2:11" x14ac:dyDescent="0.15">
      <c r="B636" s="224" t="s">
        <v>1209</v>
      </c>
      <c r="C636" s="224">
        <v>253.05925197194767</v>
      </c>
      <c r="D636" s="224" t="s">
        <v>467</v>
      </c>
      <c r="E636" s="224">
        <f>Sheet6!$C$30</f>
        <v>253.05925197194767</v>
      </c>
      <c r="F636" s="224">
        <v>38.983590921784625</v>
      </c>
      <c r="G636" s="224">
        <v>255.58984449166715</v>
      </c>
      <c r="H636" s="224">
        <v>38.983590921784625</v>
      </c>
      <c r="I636" s="224" t="s">
        <v>279</v>
      </c>
      <c r="J636" s="224" t="s">
        <v>277</v>
      </c>
      <c r="K636" s="225">
        <v>0</v>
      </c>
    </row>
    <row r="637" spans="2:11" x14ac:dyDescent="0.15">
      <c r="B637" s="224" t="s">
        <v>1304</v>
      </c>
      <c r="C637" s="224">
        <v>678.35551183168604</v>
      </c>
      <c r="D637" s="224" t="s">
        <v>467</v>
      </c>
      <c r="E637" s="224">
        <f>Sheet5!$C$30</f>
        <v>678.35551183168604</v>
      </c>
      <c r="F637" s="224">
        <v>38.983590921784625</v>
      </c>
      <c r="G637" s="224">
        <v>685.13906695000287</v>
      </c>
      <c r="H637" s="224">
        <v>38.983590921784625</v>
      </c>
      <c r="I637" s="224" t="s">
        <v>279</v>
      </c>
      <c r="J637" s="224" t="s">
        <v>277</v>
      </c>
      <c r="K637" s="225">
        <v>0</v>
      </c>
    </row>
    <row r="638" spans="2:11" x14ac:dyDescent="0.15">
      <c r="B638" s="224" t="s">
        <v>1335</v>
      </c>
      <c r="C638" s="224">
        <v>428</v>
      </c>
      <c r="D638" s="224" t="s">
        <v>467</v>
      </c>
      <c r="E638" s="224">
        <f>Sheet2!$C$30</f>
        <v>428</v>
      </c>
      <c r="F638" s="224">
        <v>38.983590921784625</v>
      </c>
      <c r="G638" s="224">
        <v>432.28</v>
      </c>
      <c r="H638" s="224">
        <v>38.983590921784625</v>
      </c>
      <c r="I638" s="224" t="s">
        <v>279</v>
      </c>
      <c r="J638" s="224" t="s">
        <v>277</v>
      </c>
      <c r="K638" s="225">
        <v>0</v>
      </c>
    </row>
    <row r="639" spans="2:11" x14ac:dyDescent="0.15">
      <c r="B639" s="224" t="s">
        <v>440</v>
      </c>
      <c r="C639" s="224">
        <v>1</v>
      </c>
      <c r="D639" s="224" t="s">
        <v>467</v>
      </c>
      <c r="E639" s="224">
        <f>'Costs - Nix Pocketbook'!$C$30</f>
        <v>1</v>
      </c>
      <c r="F639" s="224">
        <v>38.983590921784625</v>
      </c>
      <c r="G639" s="224">
        <v>1.01</v>
      </c>
      <c r="H639" s="224">
        <v>38.983590921784625</v>
      </c>
      <c r="I639" s="224" t="s">
        <v>279</v>
      </c>
      <c r="J639" s="224" t="s">
        <v>277</v>
      </c>
      <c r="K639" s="225">
        <v>0</v>
      </c>
    </row>
    <row r="640" spans="2:11" x14ac:dyDescent="0.15">
      <c r="B640" s="224" t="s">
        <v>1337</v>
      </c>
      <c r="C640" s="224">
        <v>33000</v>
      </c>
      <c r="D640" s="224" t="s">
        <v>467</v>
      </c>
      <c r="E640" s="224">
        <f>Sheet4!$C$30</f>
        <v>33000</v>
      </c>
      <c r="F640" s="224">
        <v>38.983590921784625</v>
      </c>
      <c r="G640" s="224">
        <v>33330</v>
      </c>
      <c r="H640" s="224">
        <v>38.983590921784625</v>
      </c>
      <c r="I640" s="224" t="s">
        <v>279</v>
      </c>
      <c r="J640" s="224" t="s">
        <v>277</v>
      </c>
      <c r="K640" s="225">
        <v>0</v>
      </c>
    </row>
    <row r="641" spans="2:11" x14ac:dyDescent="0.15">
      <c r="B641" s="224" t="s">
        <v>1209</v>
      </c>
      <c r="C641" s="224">
        <v>263.47591863861436</v>
      </c>
      <c r="D641" s="224" t="s">
        <v>289</v>
      </c>
      <c r="E641" s="224">
        <f>Sheet6!$C$31</f>
        <v>263.47591863861436</v>
      </c>
      <c r="F641" s="224">
        <v>38.983590921784625</v>
      </c>
      <c r="G641" s="224">
        <v>266.11067782500049</v>
      </c>
      <c r="H641" s="224">
        <v>38.983590921784625</v>
      </c>
      <c r="I641" s="224" t="s">
        <v>279</v>
      </c>
      <c r="J641" s="224" t="s">
        <v>277</v>
      </c>
      <c r="K641" s="225">
        <v>0</v>
      </c>
    </row>
    <row r="642" spans="2:11" x14ac:dyDescent="0.15">
      <c r="B642" s="224" t="s">
        <v>1304</v>
      </c>
      <c r="C642" s="224">
        <v>695.85551183168593</v>
      </c>
      <c r="D642" s="224" t="s">
        <v>289</v>
      </c>
      <c r="E642" s="224">
        <f>Sheet5!$C$31</f>
        <v>695.85551183168593</v>
      </c>
      <c r="F642" s="224">
        <v>38.983590921784625</v>
      </c>
      <c r="G642" s="224">
        <v>702.81406695000283</v>
      </c>
      <c r="H642" s="224">
        <v>38.983590921784625</v>
      </c>
      <c r="I642" s="224" t="s">
        <v>279</v>
      </c>
      <c r="J642" s="224" t="s">
        <v>277</v>
      </c>
      <c r="K642" s="225">
        <v>0</v>
      </c>
    </row>
    <row r="643" spans="2:11" x14ac:dyDescent="0.15">
      <c r="B643" s="224" t="s">
        <v>1335</v>
      </c>
      <c r="C643" s="224">
        <v>442</v>
      </c>
      <c r="D643" s="224" t="s">
        <v>289</v>
      </c>
      <c r="E643" s="224">
        <f>Sheet2!$C$31</f>
        <v>442</v>
      </c>
      <c r="F643" s="224">
        <v>38.983590921784625</v>
      </c>
      <c r="G643" s="224">
        <v>446.42</v>
      </c>
      <c r="H643" s="224">
        <v>38.983590921784625</v>
      </c>
      <c r="I643" s="224" t="s">
        <v>279</v>
      </c>
      <c r="J643" s="224" t="s">
        <v>277</v>
      </c>
      <c r="K643" s="225">
        <v>0</v>
      </c>
    </row>
    <row r="644" spans="2:11" x14ac:dyDescent="0.15">
      <c r="B644" s="224" t="s">
        <v>440</v>
      </c>
      <c r="C644" s="224">
        <v>1</v>
      </c>
      <c r="D644" s="224" t="s">
        <v>289</v>
      </c>
      <c r="E644" s="224">
        <f>'Costs - Nix Pocketbook'!$C$31</f>
        <v>1</v>
      </c>
      <c r="F644" s="224">
        <v>38.983590921784625</v>
      </c>
      <c r="G644" s="224">
        <v>1.01</v>
      </c>
      <c r="H644" s="224">
        <v>38.983590921784625</v>
      </c>
      <c r="I644" s="224" t="s">
        <v>279</v>
      </c>
      <c r="J644" s="224" t="s">
        <v>277</v>
      </c>
      <c r="K644" s="225">
        <v>0</v>
      </c>
    </row>
    <row r="645" spans="2:11" x14ac:dyDescent="0.15">
      <c r="B645" s="224" t="s">
        <v>483</v>
      </c>
      <c r="C645" s="224">
        <v>1680</v>
      </c>
      <c r="D645" s="224" t="s">
        <v>289</v>
      </c>
      <c r="E645" s="224">
        <f>'Scot. - Woodland Creation Grant'!$C$31</f>
        <v>1680</v>
      </c>
      <c r="F645" s="224">
        <v>38.983590921784625</v>
      </c>
      <c r="G645" s="224">
        <v>1696.8</v>
      </c>
      <c r="H645" s="224">
        <v>38.983590921784625</v>
      </c>
      <c r="I645" s="224" t="s">
        <v>279</v>
      </c>
      <c r="J645" s="224" t="s">
        <v>277</v>
      </c>
      <c r="K645" s="225">
        <v>0</v>
      </c>
    </row>
    <row r="646" spans="2:11" x14ac:dyDescent="0.15">
      <c r="B646" s="224" t="s">
        <v>276</v>
      </c>
      <c r="C646" s="224">
        <v>3000</v>
      </c>
      <c r="D646" s="224" t="s">
        <v>290</v>
      </c>
      <c r="E646" s="224">
        <f>'Project Details and Calculation'!$C$32</f>
        <v>3000</v>
      </c>
      <c r="F646" s="224">
        <v>38.983590921784625</v>
      </c>
      <c r="G646" s="224">
        <v>3030</v>
      </c>
      <c r="H646" s="224">
        <v>38.983590921784625</v>
      </c>
      <c r="I646" s="224" t="s">
        <v>279</v>
      </c>
      <c r="J646" s="224" t="s">
        <v>277</v>
      </c>
      <c r="K646" s="225">
        <v>0</v>
      </c>
    </row>
    <row r="647" spans="2:11" x14ac:dyDescent="0.15">
      <c r="B647" s="224" t="s">
        <v>1304</v>
      </c>
      <c r="C647" s="224">
        <v>740.85551183168604</v>
      </c>
      <c r="D647" s="224" t="s">
        <v>290</v>
      </c>
      <c r="E647" s="224">
        <f>Sheet5!$C$32</f>
        <v>740.85551183168604</v>
      </c>
      <c r="F647" s="224">
        <v>38.983590921784625</v>
      </c>
      <c r="G647" s="224">
        <v>748.26406695000287</v>
      </c>
      <c r="H647" s="224">
        <v>38.983590921784625</v>
      </c>
      <c r="I647" s="224" t="s">
        <v>279</v>
      </c>
      <c r="J647" s="224" t="s">
        <v>277</v>
      </c>
      <c r="K647" s="225">
        <v>0</v>
      </c>
    </row>
    <row r="648" spans="2:11" x14ac:dyDescent="0.15">
      <c r="B648" s="224" t="s">
        <v>1335</v>
      </c>
      <c r="C648" s="224">
        <v>478</v>
      </c>
      <c r="D648" s="224" t="s">
        <v>290</v>
      </c>
      <c r="E648" s="224">
        <f>Sheet2!$C$32</f>
        <v>478</v>
      </c>
      <c r="F648" s="224">
        <v>38.983590921784625</v>
      </c>
      <c r="G648" s="224">
        <v>482.78</v>
      </c>
      <c r="H648" s="224">
        <v>38.983590921784625</v>
      </c>
      <c r="I648" s="224" t="s">
        <v>279</v>
      </c>
      <c r="J648" s="224" t="s">
        <v>277</v>
      </c>
      <c r="K648" s="225">
        <v>0</v>
      </c>
    </row>
    <row r="649" spans="2:11" x14ac:dyDescent="0.15">
      <c r="B649" s="224" t="s">
        <v>483</v>
      </c>
      <c r="C649" s="224">
        <v>1890</v>
      </c>
      <c r="D649" s="224" t="s">
        <v>290</v>
      </c>
      <c r="E649" s="224">
        <f>'Scot. - Woodland Creation Grant'!$C$32</f>
        <v>1890</v>
      </c>
      <c r="F649" s="224">
        <v>38.983590921784625</v>
      </c>
      <c r="G649" s="224">
        <v>1908.9</v>
      </c>
      <c r="H649" s="224">
        <v>38.983590921784625</v>
      </c>
      <c r="I649" s="224" t="s">
        <v>279</v>
      </c>
      <c r="J649" s="224" t="s">
        <v>277</v>
      </c>
      <c r="K649" s="225">
        <v>0</v>
      </c>
    </row>
    <row r="650" spans="2:11" x14ac:dyDescent="0.15">
      <c r="B650" s="224" t="s">
        <v>276</v>
      </c>
      <c r="C650" s="224">
        <v>6</v>
      </c>
      <c r="D650" s="224" t="s">
        <v>291</v>
      </c>
      <c r="E650" s="224">
        <f>'Project Details and Calculation'!$C$33</f>
        <v>6</v>
      </c>
      <c r="F650" s="224">
        <v>38.983590921784625</v>
      </c>
      <c r="G650" s="224">
        <v>6.06</v>
      </c>
      <c r="H650" s="224">
        <v>38.983590921784625</v>
      </c>
      <c r="I650" s="224" t="s">
        <v>279</v>
      </c>
      <c r="J650" s="224" t="s">
        <v>277</v>
      </c>
      <c r="K650" s="225">
        <v>0</v>
      </c>
    </row>
    <row r="651" spans="2:11" x14ac:dyDescent="0.15">
      <c r="B651" s="224" t="s">
        <v>1304</v>
      </c>
      <c r="C651" s="224">
        <v>803.35551183168593</v>
      </c>
      <c r="D651" s="224" t="s">
        <v>291</v>
      </c>
      <c r="E651" s="224">
        <f>Sheet5!$C$33</f>
        <v>803.35551183168593</v>
      </c>
      <c r="F651" s="224">
        <v>38.983590921784625</v>
      </c>
      <c r="G651" s="224">
        <v>811.38906695000276</v>
      </c>
      <c r="H651" s="224">
        <v>38.983590921784625</v>
      </c>
      <c r="I651" s="224" t="s">
        <v>279</v>
      </c>
      <c r="J651" s="224" t="s">
        <v>277</v>
      </c>
      <c r="K651" s="225">
        <v>0</v>
      </c>
    </row>
    <row r="652" spans="2:11" x14ac:dyDescent="0.15">
      <c r="B652" s="224" t="s">
        <v>1335</v>
      </c>
      <c r="C652" s="224">
        <v>528</v>
      </c>
      <c r="D652" s="224" t="s">
        <v>291</v>
      </c>
      <c r="E652" s="224">
        <f>Sheet2!$C$33</f>
        <v>528</v>
      </c>
      <c r="F652" s="224">
        <v>38.983590921784625</v>
      </c>
      <c r="G652" s="224">
        <v>533.28</v>
      </c>
      <c r="H652" s="224">
        <v>38.983590921784625</v>
      </c>
      <c r="I652" s="224" t="s">
        <v>279</v>
      </c>
      <c r="J652" s="224" t="s">
        <v>277</v>
      </c>
      <c r="K652" s="225">
        <v>0</v>
      </c>
    </row>
    <row r="653" spans="2:11" x14ac:dyDescent="0.15">
      <c r="B653" s="224" t="s">
        <v>483</v>
      </c>
      <c r="C653" s="224">
        <v>2520</v>
      </c>
      <c r="D653" s="224" t="s">
        <v>291</v>
      </c>
      <c r="E653" s="224">
        <f>'Scot. - Woodland Creation Grant'!$C$33</f>
        <v>2520</v>
      </c>
      <c r="F653" s="224">
        <v>38.983590921784625</v>
      </c>
      <c r="G653" s="224">
        <v>2545.1999999999998</v>
      </c>
      <c r="H653" s="224">
        <v>38.983590921784625</v>
      </c>
      <c r="I653" s="224" t="s">
        <v>279</v>
      </c>
      <c r="J653" s="224" t="s">
        <v>277</v>
      </c>
      <c r="K653" s="225">
        <v>0</v>
      </c>
    </row>
    <row r="654" spans="2:11" x14ac:dyDescent="0.15">
      <c r="B654" s="224" t="s">
        <v>276</v>
      </c>
      <c r="C654" s="224">
        <v>21.152068207205613</v>
      </c>
      <c r="D654" s="224" t="s">
        <v>292</v>
      </c>
      <c r="E654" s="224">
        <f>'Project Details and Calculation'!$C$34</f>
        <v>21.152068207205613</v>
      </c>
      <c r="F654" s="224">
        <v>38.983590921784625</v>
      </c>
      <c r="G654" s="224">
        <v>21.363588889277668</v>
      </c>
      <c r="H654" s="224">
        <v>38.983590921784625</v>
      </c>
      <c r="I654" s="224" t="s">
        <v>279</v>
      </c>
      <c r="J654" s="224" t="s">
        <v>277</v>
      </c>
      <c r="K654" s="225">
        <v>0</v>
      </c>
    </row>
    <row r="655" spans="2:11" x14ac:dyDescent="0.15">
      <c r="B655" s="224" t="s">
        <v>1304</v>
      </c>
      <c r="C655" s="224">
        <v>837.10551183168593</v>
      </c>
      <c r="D655" s="224" t="s">
        <v>292</v>
      </c>
      <c r="E655" s="224">
        <f>Sheet5!$C$34</f>
        <v>837.10551183168593</v>
      </c>
      <c r="F655" s="224">
        <v>38.983590921784625</v>
      </c>
      <c r="G655" s="224">
        <v>845.47656695000273</v>
      </c>
      <c r="H655" s="224">
        <v>38.983590921784625</v>
      </c>
      <c r="I655" s="224" t="s">
        <v>279</v>
      </c>
      <c r="J655" s="224" t="s">
        <v>277</v>
      </c>
      <c r="K655" s="225">
        <v>0</v>
      </c>
    </row>
    <row r="656" spans="2:11" x14ac:dyDescent="0.15">
      <c r="B656" s="224" t="s">
        <v>1335</v>
      </c>
      <c r="C656" s="224">
        <v>555</v>
      </c>
      <c r="D656" s="224" t="s">
        <v>292</v>
      </c>
      <c r="E656" s="224">
        <f>Sheet2!$C$34</f>
        <v>555</v>
      </c>
      <c r="F656" s="224">
        <v>38.983590921784625</v>
      </c>
      <c r="G656" s="224">
        <v>560.54999999999995</v>
      </c>
      <c r="H656" s="224">
        <v>38.983590921784625</v>
      </c>
      <c r="I656" s="224" t="s">
        <v>279</v>
      </c>
      <c r="J656" s="224" t="s">
        <v>277</v>
      </c>
      <c r="K656" s="225">
        <v>0</v>
      </c>
    </row>
    <row r="657" spans="2:11" x14ac:dyDescent="0.15">
      <c r="B657" s="224" t="s">
        <v>440</v>
      </c>
      <c r="C657" s="224">
        <v>1</v>
      </c>
      <c r="D657" s="224" t="s">
        <v>292</v>
      </c>
      <c r="E657" s="224">
        <f>'Costs - Nix Pocketbook'!$C$34</f>
        <v>1</v>
      </c>
      <c r="F657" s="224">
        <v>38.983590921784625</v>
      </c>
      <c r="G657" s="224">
        <v>1.01</v>
      </c>
      <c r="H657" s="224">
        <v>38.983590921784625</v>
      </c>
      <c r="I657" s="224" t="s">
        <v>279</v>
      </c>
      <c r="J657" s="224" t="s">
        <v>277</v>
      </c>
      <c r="K657" s="225">
        <v>0</v>
      </c>
    </row>
    <row r="658" spans="2:11" x14ac:dyDescent="0.15">
      <c r="B658" s="224" t="s">
        <v>483</v>
      </c>
      <c r="C658" s="224">
        <v>1840</v>
      </c>
      <c r="D658" s="224" t="s">
        <v>292</v>
      </c>
      <c r="E658" s="224">
        <f>'Scot. - Woodland Creation Grant'!$C$34</f>
        <v>1840</v>
      </c>
      <c r="F658" s="224">
        <v>38.983590921784625</v>
      </c>
      <c r="G658" s="224">
        <v>1858.4</v>
      </c>
      <c r="H658" s="224">
        <v>38.983590921784625</v>
      </c>
      <c r="I658" s="224" t="s">
        <v>279</v>
      </c>
      <c r="J658" s="224" t="s">
        <v>277</v>
      </c>
      <c r="K658" s="225">
        <v>0</v>
      </c>
    </row>
    <row r="659" spans="2:11" x14ac:dyDescent="0.15">
      <c r="B659" s="224" t="s">
        <v>1304</v>
      </c>
      <c r="C659" s="224">
        <v>864.60551183168616</v>
      </c>
      <c r="D659" s="224" t="s">
        <v>468</v>
      </c>
      <c r="E659" s="224">
        <f>Sheet5!$C$35</f>
        <v>864.60551183168616</v>
      </c>
      <c r="F659" s="224">
        <v>38.983590921784625</v>
      </c>
      <c r="G659" s="224">
        <v>873.25156695000305</v>
      </c>
      <c r="H659" s="224">
        <v>38.983590921784625</v>
      </c>
      <c r="I659" s="224" t="s">
        <v>279</v>
      </c>
      <c r="J659" s="224" t="s">
        <v>277</v>
      </c>
      <c r="K659" s="225">
        <v>0</v>
      </c>
    </row>
    <row r="660" spans="2:11" x14ac:dyDescent="0.15">
      <c r="B660" s="224" t="s">
        <v>1335</v>
      </c>
      <c r="C660" s="224">
        <v>577</v>
      </c>
      <c r="D660" s="224" t="s">
        <v>468</v>
      </c>
      <c r="E660" s="224">
        <f>Sheet2!$C$35</f>
        <v>577</v>
      </c>
      <c r="F660" s="224">
        <v>38.983590921784625</v>
      </c>
      <c r="G660" s="224">
        <v>582.77</v>
      </c>
      <c r="H660" s="224">
        <v>38.983590921784625</v>
      </c>
      <c r="I660" s="224" t="s">
        <v>279</v>
      </c>
      <c r="J660" s="224" t="s">
        <v>277</v>
      </c>
      <c r="K660" s="225">
        <v>0</v>
      </c>
    </row>
    <row r="661" spans="2:11" x14ac:dyDescent="0.15">
      <c r="B661" s="224" t="s">
        <v>440</v>
      </c>
      <c r="C661" s="224">
        <v>1</v>
      </c>
      <c r="D661" s="224" t="s">
        <v>468</v>
      </c>
      <c r="E661" s="224">
        <f>'Costs - Nix Pocketbook'!$C$35</f>
        <v>1</v>
      </c>
      <c r="F661" s="224">
        <v>38.983590921784625</v>
      </c>
      <c r="G661" s="224">
        <v>1.01</v>
      </c>
      <c r="H661" s="224">
        <v>38.983590921784625</v>
      </c>
      <c r="I661" s="224" t="s">
        <v>279</v>
      </c>
      <c r="J661" s="224" t="s">
        <v>277</v>
      </c>
      <c r="K661" s="225">
        <v>0</v>
      </c>
    </row>
    <row r="662" spans="2:11" x14ac:dyDescent="0.15">
      <c r="B662" s="224" t="s">
        <v>483</v>
      </c>
      <c r="C662" s="224">
        <v>1840</v>
      </c>
      <c r="D662" s="224" t="s">
        <v>468</v>
      </c>
      <c r="E662" s="224">
        <f>'Scot. - Woodland Creation Grant'!$C$35</f>
        <v>1840</v>
      </c>
      <c r="F662" s="224">
        <v>38.983590921784625</v>
      </c>
      <c r="G662" s="224">
        <v>1858.4</v>
      </c>
      <c r="H662" s="224">
        <v>38.983590921784625</v>
      </c>
      <c r="I662" s="224" t="s">
        <v>279</v>
      </c>
      <c r="J662" s="224" t="s">
        <v>277</v>
      </c>
      <c r="K662" s="225">
        <v>0</v>
      </c>
    </row>
    <row r="663" spans="2:11" x14ac:dyDescent="0.15">
      <c r="B663" s="224" t="s">
        <v>1304</v>
      </c>
      <c r="C663" s="224">
        <v>1029.6055118316858</v>
      </c>
      <c r="D663" s="224" t="s">
        <v>469</v>
      </c>
      <c r="E663" s="224">
        <f>Sheet5!$C$36</f>
        <v>1029.6055118316858</v>
      </c>
      <c r="F663" s="224">
        <v>38.983590921784625</v>
      </c>
      <c r="G663" s="224">
        <v>1039.9015669500027</v>
      </c>
      <c r="H663" s="224">
        <v>38.983590921784625</v>
      </c>
      <c r="I663" s="224" t="s">
        <v>279</v>
      </c>
      <c r="J663" s="224" t="s">
        <v>277</v>
      </c>
      <c r="K663" s="225">
        <v>0</v>
      </c>
    </row>
    <row r="664" spans="2:11" x14ac:dyDescent="0.15">
      <c r="B664" s="224" t="s">
        <v>1335</v>
      </c>
      <c r="C664" s="224">
        <v>709</v>
      </c>
      <c r="D664" s="224" t="s">
        <v>469</v>
      </c>
      <c r="E664" s="224">
        <f>Sheet2!$C$36</f>
        <v>709</v>
      </c>
      <c r="F664" s="224">
        <v>38.983590921784625</v>
      </c>
      <c r="G664" s="224">
        <v>716.09</v>
      </c>
      <c r="H664" s="224">
        <v>38.983590921784625</v>
      </c>
      <c r="I664" s="224" t="s">
        <v>279</v>
      </c>
      <c r="J664" s="224" t="s">
        <v>277</v>
      </c>
      <c r="K664" s="225">
        <v>0</v>
      </c>
    </row>
    <row r="665" spans="2:11" x14ac:dyDescent="0.15">
      <c r="B665" s="224" t="s">
        <v>440</v>
      </c>
      <c r="C665" s="224">
        <v>1</v>
      </c>
      <c r="D665" s="224" t="s">
        <v>469</v>
      </c>
      <c r="E665" s="224">
        <f>'Costs - Nix Pocketbook'!$C$36</f>
        <v>1</v>
      </c>
      <c r="F665" s="224">
        <v>38.983590921784625</v>
      </c>
      <c r="G665" s="224">
        <v>1.01</v>
      </c>
      <c r="H665" s="224">
        <v>38.983590921784625</v>
      </c>
      <c r="I665" s="224" t="s">
        <v>279</v>
      </c>
      <c r="J665" s="224" t="s">
        <v>277</v>
      </c>
      <c r="K665" s="225">
        <v>0</v>
      </c>
    </row>
    <row r="666" spans="2:11" x14ac:dyDescent="0.15">
      <c r="B666" s="224" t="s">
        <v>483</v>
      </c>
      <c r="C666" s="224">
        <v>1840</v>
      </c>
      <c r="D666" s="224" t="s">
        <v>469</v>
      </c>
      <c r="E666" s="224">
        <f>'Scot. - Woodland Creation Grant'!$C$36</f>
        <v>1840</v>
      </c>
      <c r="F666" s="224">
        <v>38.983590921784625</v>
      </c>
      <c r="G666" s="224">
        <v>1858.4</v>
      </c>
      <c r="H666" s="224">
        <v>38.983590921784625</v>
      </c>
      <c r="I666" s="224" t="s">
        <v>279</v>
      </c>
      <c r="J666" s="224" t="s">
        <v>277</v>
      </c>
      <c r="K666" s="225">
        <v>0</v>
      </c>
    </row>
    <row r="667" spans="2:11" x14ac:dyDescent="0.15">
      <c r="B667" s="224" t="s">
        <v>1304</v>
      </c>
      <c r="C667" s="224">
        <v>1198.3555118316858</v>
      </c>
      <c r="D667" s="224" t="s">
        <v>473</v>
      </c>
      <c r="E667" s="224">
        <f>Sheet5!$C$37</f>
        <v>1198.3555118316858</v>
      </c>
      <c r="F667" s="224">
        <v>38.983590921784625</v>
      </c>
      <c r="G667" s="224">
        <v>1210.3390669500027</v>
      </c>
      <c r="H667" s="224">
        <v>38.983590921784625</v>
      </c>
      <c r="I667" s="224" t="s">
        <v>279</v>
      </c>
      <c r="J667" s="224" t="s">
        <v>277</v>
      </c>
      <c r="K667" s="225">
        <v>0</v>
      </c>
    </row>
    <row r="668" spans="2:11" x14ac:dyDescent="0.15">
      <c r="B668" s="224" t="s">
        <v>1335</v>
      </c>
      <c r="C668" s="224">
        <v>844</v>
      </c>
      <c r="D668" s="224" t="s">
        <v>473</v>
      </c>
      <c r="E668" s="224">
        <f>Sheet2!$C$37</f>
        <v>844</v>
      </c>
      <c r="F668" s="224">
        <v>38.983590921784625</v>
      </c>
      <c r="G668" s="224">
        <v>852.44</v>
      </c>
      <c r="H668" s="224">
        <v>38.983590921784625</v>
      </c>
      <c r="I668" s="224" t="s">
        <v>279</v>
      </c>
      <c r="J668" s="224" t="s">
        <v>277</v>
      </c>
      <c r="K668" s="225">
        <v>0</v>
      </c>
    </row>
    <row r="669" spans="2:11" x14ac:dyDescent="0.15">
      <c r="B669" s="224" t="s">
        <v>440</v>
      </c>
      <c r="C669" s="224">
        <v>1</v>
      </c>
      <c r="D669" s="224" t="s">
        <v>473</v>
      </c>
      <c r="E669" s="224">
        <f>'Costs - Nix Pocketbook'!$C$37</f>
        <v>1</v>
      </c>
      <c r="F669" s="224">
        <v>38.983590921784625</v>
      </c>
      <c r="G669" s="224">
        <v>1.01</v>
      </c>
      <c r="H669" s="224">
        <v>38.983590921784625</v>
      </c>
      <c r="I669" s="224" t="s">
        <v>279</v>
      </c>
      <c r="J669" s="224" t="s">
        <v>277</v>
      </c>
      <c r="K669" s="225">
        <v>0</v>
      </c>
    </row>
    <row r="670" spans="2:11" x14ac:dyDescent="0.15">
      <c r="B670" s="224" t="s">
        <v>483</v>
      </c>
      <c r="C670" s="224">
        <v>560</v>
      </c>
      <c r="D670" s="224" t="s">
        <v>473</v>
      </c>
      <c r="E670" s="224">
        <f>'Scot. - Woodland Creation Grant'!$C$37</f>
        <v>560</v>
      </c>
      <c r="F670" s="224">
        <v>38.983590921784625</v>
      </c>
      <c r="G670" s="224">
        <v>565.6</v>
      </c>
      <c r="H670" s="224">
        <v>38.983590921784625</v>
      </c>
      <c r="I670" s="224" t="s">
        <v>279</v>
      </c>
      <c r="J670" s="224" t="s">
        <v>277</v>
      </c>
      <c r="K670" s="225">
        <v>0</v>
      </c>
    </row>
    <row r="671" spans="2:11" x14ac:dyDescent="0.15">
      <c r="B671" s="224" t="s">
        <v>1304</v>
      </c>
      <c r="C671" s="224">
        <v>1297.105511831686</v>
      </c>
      <c r="D671" s="224" t="s">
        <v>475</v>
      </c>
      <c r="E671" s="224">
        <f>Sheet5!$C$38</f>
        <v>1297.105511831686</v>
      </c>
      <c r="F671" s="224">
        <v>38.983590921784625</v>
      </c>
      <c r="G671" s="224">
        <v>1310.0765669500029</v>
      </c>
      <c r="H671" s="224">
        <v>38.983590921784625</v>
      </c>
      <c r="I671" s="224" t="s">
        <v>279</v>
      </c>
      <c r="J671" s="224" t="s">
        <v>277</v>
      </c>
      <c r="K671" s="225">
        <v>0</v>
      </c>
    </row>
    <row r="672" spans="2:11" x14ac:dyDescent="0.15">
      <c r="B672" s="224" t="s">
        <v>1335</v>
      </c>
      <c r="C672" s="224">
        <v>923</v>
      </c>
      <c r="D672" s="224" t="s">
        <v>475</v>
      </c>
      <c r="E672" s="224">
        <f>Sheet2!$C$38</f>
        <v>923</v>
      </c>
      <c r="F672" s="224">
        <v>38.983590921784625</v>
      </c>
      <c r="G672" s="224">
        <v>932.23</v>
      </c>
      <c r="H672" s="224">
        <v>38.983590921784625</v>
      </c>
      <c r="I672" s="224" t="s">
        <v>279</v>
      </c>
      <c r="J672" s="224" t="s">
        <v>277</v>
      </c>
      <c r="K672" s="225">
        <v>0</v>
      </c>
    </row>
    <row r="673" spans="2:11" x14ac:dyDescent="0.15">
      <c r="B673" s="224" t="s">
        <v>440</v>
      </c>
      <c r="C673" s="224">
        <v>1</v>
      </c>
      <c r="D673" s="224" t="s">
        <v>475</v>
      </c>
      <c r="E673" s="224">
        <f>'Costs - Nix Pocketbook'!$C$38</f>
        <v>1</v>
      </c>
      <c r="F673" s="224">
        <v>38.983590921784625</v>
      </c>
      <c r="G673" s="224">
        <v>1.01</v>
      </c>
      <c r="H673" s="224">
        <v>38.983590921784625</v>
      </c>
      <c r="I673" s="224" t="s">
        <v>279</v>
      </c>
      <c r="J673" s="224" t="s">
        <v>277</v>
      </c>
      <c r="K673" s="225">
        <v>0</v>
      </c>
    </row>
    <row r="674" spans="2:11" x14ac:dyDescent="0.15">
      <c r="B674" s="224" t="s">
        <v>483</v>
      </c>
      <c r="C674" s="224">
        <v>2100</v>
      </c>
      <c r="D674" s="224" t="s">
        <v>475</v>
      </c>
      <c r="E674" s="224">
        <f>'Scot. - Woodland Creation Grant'!$C$38</f>
        <v>2100</v>
      </c>
      <c r="F674" s="224">
        <v>38.983590921784625</v>
      </c>
      <c r="G674" s="224">
        <v>2121</v>
      </c>
      <c r="H674" s="224">
        <v>38.983590921784625</v>
      </c>
      <c r="I674" s="224" t="s">
        <v>279</v>
      </c>
      <c r="J674" s="224" t="s">
        <v>277</v>
      </c>
      <c r="K674" s="225">
        <v>0</v>
      </c>
    </row>
    <row r="675" spans="2:11" x14ac:dyDescent="0.15">
      <c r="B675" s="224" t="s">
        <v>1304</v>
      </c>
      <c r="C675" s="224">
        <v>1478.3555118316858</v>
      </c>
      <c r="D675" s="224" t="s">
        <v>508</v>
      </c>
      <c r="E675" s="224">
        <f>Sheet5!$C$39</f>
        <v>1478.3555118316858</v>
      </c>
      <c r="F675" s="224">
        <v>38.983590921784625</v>
      </c>
      <c r="G675" s="224">
        <v>1493.1390669500026</v>
      </c>
      <c r="H675" s="224">
        <v>38.983590921784625</v>
      </c>
      <c r="I675" s="224" t="s">
        <v>279</v>
      </c>
      <c r="J675" s="224" t="s">
        <v>277</v>
      </c>
      <c r="K675" s="225">
        <v>0</v>
      </c>
    </row>
    <row r="676" spans="2:11" x14ac:dyDescent="0.15">
      <c r="B676" s="224" t="s">
        <v>1335</v>
      </c>
      <c r="C676" s="224">
        <v>1068</v>
      </c>
      <c r="D676" s="224" t="s">
        <v>508</v>
      </c>
      <c r="E676" s="224">
        <f>Sheet2!$C$39</f>
        <v>1068</v>
      </c>
      <c r="F676" s="224">
        <v>38.983590921784625</v>
      </c>
      <c r="G676" s="224">
        <v>1078.68</v>
      </c>
      <c r="H676" s="224">
        <v>38.983590921784625</v>
      </c>
      <c r="I676" s="224" t="s">
        <v>279</v>
      </c>
      <c r="J676" s="224" t="s">
        <v>277</v>
      </c>
      <c r="K676" s="225">
        <v>0</v>
      </c>
    </row>
    <row r="677" spans="2:11" x14ac:dyDescent="0.15">
      <c r="B677" s="224" t="s">
        <v>483</v>
      </c>
      <c r="C677" s="224">
        <v>3600</v>
      </c>
      <c r="D677" s="224" t="s">
        <v>508</v>
      </c>
      <c r="E677" s="224">
        <f>'Scot. - Woodland Creation Grant'!$C$39</f>
        <v>3600</v>
      </c>
      <c r="F677" s="224">
        <v>38.983590921784625</v>
      </c>
      <c r="G677" s="224">
        <v>3636</v>
      </c>
      <c r="H677" s="224">
        <v>38.983590921784625</v>
      </c>
      <c r="I677" s="224" t="s">
        <v>279</v>
      </c>
      <c r="J677" s="224" t="s">
        <v>277</v>
      </c>
      <c r="K677" s="225">
        <v>0</v>
      </c>
    </row>
    <row r="678" spans="2:11" x14ac:dyDescent="0.15">
      <c r="B678" s="224" t="s">
        <v>1209</v>
      </c>
      <c r="C678" s="224">
        <v>18.684251971947685</v>
      </c>
      <c r="D678" s="224" t="s">
        <v>1232</v>
      </c>
      <c r="E678" s="224">
        <f>Sheet6!$C$4</f>
        <v>18.684251971947685</v>
      </c>
      <c r="F678" s="224">
        <v>38.983590921784625</v>
      </c>
      <c r="G678" s="224">
        <v>18.871094491667161</v>
      </c>
      <c r="H678" s="224">
        <v>38.983590921784625</v>
      </c>
      <c r="I678" s="224" t="s">
        <v>279</v>
      </c>
      <c r="J678" s="224" t="s">
        <v>277</v>
      </c>
      <c r="K678" s="225">
        <v>0</v>
      </c>
    </row>
    <row r="679" spans="2:11" x14ac:dyDescent="0.15">
      <c r="B679" s="224" t="s">
        <v>1304</v>
      </c>
      <c r="C679" s="224">
        <v>184.60551183168607</v>
      </c>
      <c r="D679" s="224" t="s">
        <v>1232</v>
      </c>
      <c r="E679" s="224">
        <f>Sheet5!$C$4</f>
        <v>184.60551183168607</v>
      </c>
      <c r="F679" s="224">
        <v>38.983590921784625</v>
      </c>
      <c r="G679" s="224">
        <v>186.45156695000293</v>
      </c>
      <c r="H679" s="224">
        <v>38.983590921784625</v>
      </c>
      <c r="I679" s="224" t="s">
        <v>279</v>
      </c>
      <c r="J679" s="224" t="s">
        <v>277</v>
      </c>
      <c r="K679" s="225">
        <v>0</v>
      </c>
    </row>
    <row r="680" spans="2:11" x14ac:dyDescent="0.15">
      <c r="B680" s="224" t="s">
        <v>1335</v>
      </c>
      <c r="C680" s="224">
        <v>33</v>
      </c>
      <c r="D680" s="224" t="s">
        <v>1232</v>
      </c>
      <c r="E680" s="224">
        <f>Sheet2!$C$4</f>
        <v>33</v>
      </c>
      <c r="F680" s="224">
        <v>38.983590921784625</v>
      </c>
      <c r="G680" s="224">
        <v>33.33</v>
      </c>
      <c r="H680" s="224">
        <v>38.983590921784625</v>
      </c>
      <c r="I680" s="224" t="s">
        <v>279</v>
      </c>
      <c r="J680" s="224" t="s">
        <v>277</v>
      </c>
      <c r="K680" s="225">
        <v>0</v>
      </c>
    </row>
    <row r="681" spans="2:11" x14ac:dyDescent="0.15">
      <c r="B681" s="224" t="s">
        <v>1336</v>
      </c>
      <c r="C681" s="224">
        <v>528</v>
      </c>
      <c r="D681" s="224" t="s">
        <v>1232</v>
      </c>
      <c r="E681" s="224">
        <f>Sheet3!$C$4</f>
        <v>528</v>
      </c>
      <c r="F681" s="224">
        <v>38.983590921784625</v>
      </c>
      <c r="G681" s="224">
        <v>533.28</v>
      </c>
      <c r="H681" s="224">
        <v>38.983590921784625</v>
      </c>
      <c r="I681" s="224" t="s">
        <v>279</v>
      </c>
      <c r="J681" s="224" t="s">
        <v>277</v>
      </c>
      <c r="K681" s="225">
        <v>0</v>
      </c>
    </row>
    <row r="682" spans="2:11" x14ac:dyDescent="0.15">
      <c r="B682" s="224" t="s">
        <v>1346</v>
      </c>
      <c r="C682" s="224">
        <v>20.233590921784625</v>
      </c>
      <c r="D682" s="224" t="s">
        <v>1232</v>
      </c>
      <c r="E682" s="224" t="e">
        <f>Sheet8!#REF!</f>
        <v>#REF!</v>
      </c>
      <c r="F682" s="224">
        <v>38.983590921784625</v>
      </c>
      <c r="G682" s="224">
        <v>20.435926831002472</v>
      </c>
      <c r="H682" s="224">
        <v>38.983590921784625</v>
      </c>
      <c r="I682" s="224" t="s">
        <v>279</v>
      </c>
      <c r="J682" s="224" t="s">
        <v>277</v>
      </c>
      <c r="K682" s="225">
        <v>0</v>
      </c>
    </row>
    <row r="683" spans="2:11" x14ac:dyDescent="0.15">
      <c r="B683" s="224" t="s">
        <v>1337</v>
      </c>
      <c r="C683" s="224">
        <v>6.3</v>
      </c>
      <c r="D683" s="224" t="s">
        <v>1232</v>
      </c>
      <c r="E683" s="224">
        <f>Sheet4!$C$4</f>
        <v>6.3</v>
      </c>
      <c r="F683" s="224">
        <v>38.983590921784625</v>
      </c>
      <c r="G683" s="224">
        <v>6.3629999999999995</v>
      </c>
      <c r="H683" s="224">
        <v>38.983590921784625</v>
      </c>
      <c r="I683" s="224" t="s">
        <v>279</v>
      </c>
      <c r="J683" s="224" t="s">
        <v>277</v>
      </c>
      <c r="K683" s="225">
        <v>0</v>
      </c>
    </row>
    <row r="684" spans="2:11" x14ac:dyDescent="0.15">
      <c r="B684" s="224" t="s">
        <v>440</v>
      </c>
      <c r="C684" s="224">
        <v>1</v>
      </c>
      <c r="D684" s="224" t="s">
        <v>477</v>
      </c>
      <c r="E684" s="224">
        <f>'Costs - Nix Pocketbook'!$C$41</f>
        <v>1</v>
      </c>
      <c r="F684" s="224">
        <v>38.983590921784625</v>
      </c>
      <c r="G684" s="224">
        <v>1.01</v>
      </c>
      <c r="H684" s="224">
        <v>38.983590921784625</v>
      </c>
      <c r="I684" s="224" t="s">
        <v>279</v>
      </c>
      <c r="J684" s="224" t="s">
        <v>277</v>
      </c>
      <c r="K684" s="225">
        <v>0</v>
      </c>
    </row>
    <row r="685" spans="2:11" x14ac:dyDescent="0.15">
      <c r="B685" s="224" t="s">
        <v>440</v>
      </c>
      <c r="C685" s="224">
        <v>1</v>
      </c>
      <c r="D685" s="224" t="s">
        <v>479</v>
      </c>
      <c r="E685" s="224">
        <f>'Costs - Nix Pocketbook'!$C$42</f>
        <v>1</v>
      </c>
      <c r="F685" s="224">
        <v>38.983590921784625</v>
      </c>
      <c r="G685" s="224">
        <v>1.01</v>
      </c>
      <c r="H685" s="224">
        <v>38.983590921784625</v>
      </c>
      <c r="I685" s="224" t="s">
        <v>279</v>
      </c>
      <c r="J685" s="224" t="s">
        <v>277</v>
      </c>
      <c r="K685" s="225">
        <v>0</v>
      </c>
    </row>
    <row r="686" spans="2:11" x14ac:dyDescent="0.15">
      <c r="B686" s="224" t="s">
        <v>483</v>
      </c>
      <c r="C686" s="224">
        <v>1920</v>
      </c>
      <c r="D686" s="224" t="s">
        <v>479</v>
      </c>
      <c r="E686" s="224">
        <f>'Scot. - Woodland Creation Grant'!$C$42</f>
        <v>1920</v>
      </c>
      <c r="F686" s="224">
        <v>38.983590921784625</v>
      </c>
      <c r="G686" s="224">
        <v>1939.2</v>
      </c>
      <c r="H686" s="224">
        <v>38.983590921784625</v>
      </c>
      <c r="I686" s="224" t="s">
        <v>279</v>
      </c>
      <c r="J686" s="224" t="s">
        <v>277</v>
      </c>
      <c r="K686" s="225">
        <v>0</v>
      </c>
    </row>
    <row r="687" spans="2:11" x14ac:dyDescent="0.15">
      <c r="B687" s="224" t="s">
        <v>483</v>
      </c>
      <c r="C687" s="224">
        <v>2160</v>
      </c>
      <c r="D687" s="224" t="s">
        <v>519</v>
      </c>
      <c r="E687" s="224">
        <f>'Scot. - Woodland Creation Grant'!$C$43</f>
        <v>2160</v>
      </c>
      <c r="F687" s="224">
        <v>38.983590921784625</v>
      </c>
      <c r="G687" s="224">
        <v>2181.6</v>
      </c>
      <c r="H687" s="224">
        <v>38.983590921784625</v>
      </c>
      <c r="I687" s="224" t="s">
        <v>279</v>
      </c>
      <c r="J687" s="224" t="s">
        <v>277</v>
      </c>
      <c r="K687" s="225">
        <v>0</v>
      </c>
    </row>
    <row r="688" spans="2:11" x14ac:dyDescent="0.15">
      <c r="B688" s="224" t="s">
        <v>483</v>
      </c>
      <c r="C688" s="224">
        <v>2880</v>
      </c>
      <c r="D688" s="224" t="s">
        <v>521</v>
      </c>
      <c r="E688" s="224">
        <f>'Scot. - Woodland Creation Grant'!$C$44</f>
        <v>2880</v>
      </c>
      <c r="F688" s="224">
        <v>38.983590921784625</v>
      </c>
      <c r="G688" s="224">
        <v>2908.8</v>
      </c>
      <c r="H688" s="224">
        <v>38.983590921784625</v>
      </c>
      <c r="I688" s="224" t="s">
        <v>279</v>
      </c>
      <c r="J688" s="224" t="s">
        <v>277</v>
      </c>
      <c r="K688" s="225">
        <v>0</v>
      </c>
    </row>
    <row r="689" spans="2:11" x14ac:dyDescent="0.15">
      <c r="B689" s="224" t="s">
        <v>483</v>
      </c>
      <c r="C689" s="224">
        <v>1840</v>
      </c>
      <c r="D689" s="224" t="s">
        <v>523</v>
      </c>
      <c r="E689" s="224">
        <f>'Scot. - Woodland Creation Grant'!$C$45</f>
        <v>1840</v>
      </c>
      <c r="F689" s="224">
        <v>38.983590921784625</v>
      </c>
      <c r="G689" s="224">
        <v>1858.4</v>
      </c>
      <c r="H689" s="224">
        <v>38.983590921784625</v>
      </c>
      <c r="I689" s="224" t="s">
        <v>279</v>
      </c>
      <c r="J689" s="224" t="s">
        <v>277</v>
      </c>
      <c r="K689" s="225">
        <v>0</v>
      </c>
    </row>
    <row r="690" spans="2:11" x14ac:dyDescent="0.15">
      <c r="B690" s="224" t="s">
        <v>483</v>
      </c>
      <c r="C690" s="224">
        <v>1840</v>
      </c>
      <c r="D690" s="224" t="s">
        <v>293</v>
      </c>
      <c r="E690" s="224">
        <f>'Scot. - Woodland Creation Grant'!$C$46</f>
        <v>1840</v>
      </c>
      <c r="F690" s="224">
        <v>38.983590921784625</v>
      </c>
      <c r="G690" s="224">
        <v>1858.4</v>
      </c>
      <c r="H690" s="224">
        <v>38.983590921784625</v>
      </c>
      <c r="I690" s="224" t="s">
        <v>279</v>
      </c>
      <c r="J690" s="224" t="s">
        <v>277</v>
      </c>
      <c r="K690" s="225">
        <v>0</v>
      </c>
    </row>
    <row r="691" spans="2:11" x14ac:dyDescent="0.15">
      <c r="B691" s="224" t="s">
        <v>483</v>
      </c>
      <c r="C691" s="224">
        <v>1840</v>
      </c>
      <c r="D691" s="224" t="s">
        <v>294</v>
      </c>
      <c r="E691" s="224">
        <f>'Scot. - Woodland Creation Grant'!$C$47</f>
        <v>1840</v>
      </c>
      <c r="F691" s="224">
        <v>38.983590921784625</v>
      </c>
      <c r="G691" s="224">
        <v>1858.4</v>
      </c>
      <c r="H691" s="224">
        <v>38.983590921784625</v>
      </c>
      <c r="I691" s="224" t="s">
        <v>279</v>
      </c>
      <c r="J691" s="224" t="s">
        <v>277</v>
      </c>
      <c r="K691" s="225">
        <v>0</v>
      </c>
    </row>
    <row r="692" spans="2:11" x14ac:dyDescent="0.15">
      <c r="B692" s="224" t="s">
        <v>483</v>
      </c>
      <c r="C692" s="224">
        <v>560</v>
      </c>
      <c r="D692" s="224" t="s">
        <v>295</v>
      </c>
      <c r="E692" s="224">
        <f>'Scot. - Woodland Creation Grant'!$C$48</f>
        <v>560</v>
      </c>
      <c r="F692" s="224">
        <v>38.983590921784625</v>
      </c>
      <c r="G692" s="224">
        <v>565.6</v>
      </c>
      <c r="H692" s="224">
        <v>38.983590921784625</v>
      </c>
      <c r="I692" s="224" t="s">
        <v>279</v>
      </c>
      <c r="J692" s="224" t="s">
        <v>277</v>
      </c>
      <c r="K692" s="225">
        <v>0</v>
      </c>
    </row>
    <row r="693" spans="2:11" x14ac:dyDescent="0.15">
      <c r="B693" s="224" t="s">
        <v>483</v>
      </c>
      <c r="C693" s="224">
        <v>2400</v>
      </c>
      <c r="D693" s="224" t="s">
        <v>296</v>
      </c>
      <c r="E693" s="224">
        <f>'Scot. - Woodland Creation Grant'!$C$49</f>
        <v>2400</v>
      </c>
      <c r="F693" s="224">
        <v>38.983590921784625</v>
      </c>
      <c r="G693" s="224">
        <v>2424</v>
      </c>
      <c r="H693" s="224">
        <v>38.983590921784625</v>
      </c>
      <c r="I693" s="224" t="s">
        <v>279</v>
      </c>
      <c r="J693" s="224" t="s">
        <v>277</v>
      </c>
      <c r="K693" s="225">
        <v>0</v>
      </c>
    </row>
    <row r="694" spans="2:11" x14ac:dyDescent="0.15">
      <c r="B694" s="224" t="s">
        <v>1209</v>
      </c>
      <c r="C694" s="224">
        <v>23.89258530528102</v>
      </c>
      <c r="D694" s="224" t="s">
        <v>1239</v>
      </c>
      <c r="E694" s="224">
        <f>Sheet6!$C$5</f>
        <v>23.89258530528102</v>
      </c>
      <c r="F694" s="224">
        <v>38.983590921784625</v>
      </c>
      <c r="G694" s="224">
        <v>24.131511158333829</v>
      </c>
      <c r="H694" s="224">
        <v>38.983590921784625</v>
      </c>
      <c r="I694" s="224" t="s">
        <v>279</v>
      </c>
      <c r="J694" s="224" t="s">
        <v>277</v>
      </c>
      <c r="K694" s="225">
        <v>0</v>
      </c>
    </row>
    <row r="695" spans="2:11" x14ac:dyDescent="0.15">
      <c r="B695" s="224" t="s">
        <v>1304</v>
      </c>
      <c r="C695" s="224">
        <v>310.85551183168604</v>
      </c>
      <c r="D695" s="224" t="s">
        <v>1239</v>
      </c>
      <c r="E695" s="224">
        <f>Sheet5!$C$5</f>
        <v>310.85551183168604</v>
      </c>
      <c r="F695" s="224">
        <v>38.983590921784625</v>
      </c>
      <c r="G695" s="224">
        <v>313.96406695000292</v>
      </c>
      <c r="H695" s="224">
        <v>38.983590921784625</v>
      </c>
      <c r="I695" s="224" t="s">
        <v>279</v>
      </c>
      <c r="J695" s="224" t="s">
        <v>277</v>
      </c>
      <c r="K695" s="225">
        <v>0</v>
      </c>
    </row>
    <row r="696" spans="2:11" x14ac:dyDescent="0.15">
      <c r="B696" s="224" t="s">
        <v>1335</v>
      </c>
      <c r="C696" s="224">
        <v>134</v>
      </c>
      <c r="D696" s="224" t="s">
        <v>1239</v>
      </c>
      <c r="E696" s="224">
        <f>Sheet2!$C$5</f>
        <v>134</v>
      </c>
      <c r="F696" s="224">
        <v>38.983590921784625</v>
      </c>
      <c r="G696" s="224">
        <v>135.34</v>
      </c>
      <c r="H696" s="224">
        <v>38.983590921784625</v>
      </c>
      <c r="I696" s="224" t="s">
        <v>279</v>
      </c>
      <c r="J696" s="224" t="s">
        <v>277</v>
      </c>
      <c r="K696" s="225">
        <v>0</v>
      </c>
    </row>
    <row r="697" spans="2:11" x14ac:dyDescent="0.15">
      <c r="B697" s="224" t="s">
        <v>1336</v>
      </c>
      <c r="C697" s="224">
        <v>272</v>
      </c>
      <c r="D697" s="224" t="s">
        <v>1239</v>
      </c>
      <c r="E697" s="224">
        <f>Sheet3!$C$5</f>
        <v>272</v>
      </c>
      <c r="F697" s="224">
        <v>38.983590921784625</v>
      </c>
      <c r="G697" s="224">
        <v>274.72000000000003</v>
      </c>
      <c r="H697" s="224">
        <v>38.983590921784625</v>
      </c>
      <c r="I697" s="224" t="s">
        <v>279</v>
      </c>
      <c r="J697" s="224" t="s">
        <v>277</v>
      </c>
      <c r="K697" s="225">
        <v>0</v>
      </c>
    </row>
    <row r="698" spans="2:11" x14ac:dyDescent="0.15">
      <c r="B698" s="224" t="s">
        <v>1346</v>
      </c>
      <c r="C698" s="224">
        <v>20.233590921784625</v>
      </c>
      <c r="D698" s="224" t="s">
        <v>1239</v>
      </c>
      <c r="E698" s="224" t="e">
        <f>Sheet8!#REF!</f>
        <v>#REF!</v>
      </c>
      <c r="F698" s="224">
        <v>38.983590921784625</v>
      </c>
      <c r="G698" s="224">
        <v>20.435926831002472</v>
      </c>
      <c r="H698" s="224">
        <v>38.983590921784625</v>
      </c>
      <c r="I698" s="224" t="s">
        <v>279</v>
      </c>
      <c r="J698" s="224" t="s">
        <v>277</v>
      </c>
      <c r="K698" s="225">
        <v>0</v>
      </c>
    </row>
    <row r="699" spans="2:11" x14ac:dyDescent="0.15">
      <c r="B699" s="224" t="s">
        <v>1337</v>
      </c>
      <c r="C699" s="224">
        <v>5.4</v>
      </c>
      <c r="D699" s="224" t="s">
        <v>1239</v>
      </c>
      <c r="E699" s="224">
        <f>Sheet4!$C$5</f>
        <v>5.4</v>
      </c>
      <c r="F699" s="224">
        <v>38.983590921784625</v>
      </c>
      <c r="G699" s="224">
        <v>5.4540000000000006</v>
      </c>
      <c r="H699" s="224">
        <v>38.983590921784625</v>
      </c>
      <c r="I699" s="224" t="s">
        <v>279</v>
      </c>
      <c r="J699" s="224" t="s">
        <v>277</v>
      </c>
      <c r="K699" s="225">
        <v>0</v>
      </c>
    </row>
    <row r="700" spans="2:11" x14ac:dyDescent="0.15">
      <c r="B700" s="224" t="s">
        <v>483</v>
      </c>
      <c r="C700" s="224">
        <v>3600</v>
      </c>
      <c r="D700" s="224" t="s">
        <v>297</v>
      </c>
      <c r="E700" s="224">
        <f>'Scot. - Woodland Creation Grant'!$C$50</f>
        <v>3600</v>
      </c>
      <c r="F700" s="224">
        <v>38.983590921784625</v>
      </c>
      <c r="G700" s="224">
        <v>3636</v>
      </c>
      <c r="H700" s="224">
        <v>38.983590921784625</v>
      </c>
      <c r="I700" s="224" t="s">
        <v>279</v>
      </c>
      <c r="J700" s="224" t="s">
        <v>277</v>
      </c>
      <c r="K700" s="225">
        <v>0</v>
      </c>
    </row>
    <row r="701" spans="2:11" x14ac:dyDescent="0.15">
      <c r="B701" s="224" t="s">
        <v>483</v>
      </c>
      <c r="C701" s="224">
        <v>1440</v>
      </c>
      <c r="D701" s="224" t="s">
        <v>299</v>
      </c>
      <c r="E701" s="224">
        <f>'Scot. - Woodland Creation Grant'!$C$53</f>
        <v>1440</v>
      </c>
      <c r="F701" s="224">
        <v>38.983590921784625</v>
      </c>
      <c r="G701" s="224">
        <v>1454.4</v>
      </c>
      <c r="H701" s="224">
        <v>38.983590921784625</v>
      </c>
      <c r="I701" s="224" t="s">
        <v>279</v>
      </c>
      <c r="J701" s="224" t="s">
        <v>277</v>
      </c>
      <c r="K701" s="225">
        <v>0</v>
      </c>
    </row>
    <row r="702" spans="2:11" x14ac:dyDescent="0.15">
      <c r="B702" s="224" t="s">
        <v>483</v>
      </c>
      <c r="C702" s="224">
        <v>2160</v>
      </c>
      <c r="D702" s="224" t="s">
        <v>300</v>
      </c>
      <c r="E702" s="224">
        <f>'Scot. - Woodland Creation Grant'!$C$54</f>
        <v>2160</v>
      </c>
      <c r="F702" s="224">
        <v>38.983590921784625</v>
      </c>
      <c r="G702" s="224">
        <v>2181.6</v>
      </c>
      <c r="H702" s="224">
        <v>38.983590921784625</v>
      </c>
      <c r="I702" s="224" t="s">
        <v>279</v>
      </c>
      <c r="J702" s="224" t="s">
        <v>277</v>
      </c>
      <c r="K702" s="225">
        <v>0</v>
      </c>
    </row>
    <row r="703" spans="2:11" x14ac:dyDescent="0.15">
      <c r="B703" s="224" t="s">
        <v>483</v>
      </c>
      <c r="C703" s="224">
        <v>2880</v>
      </c>
      <c r="D703" s="224" t="s">
        <v>541</v>
      </c>
      <c r="E703" s="224">
        <f>'Scot. - Woodland Creation Grant'!$C$55</f>
        <v>2880</v>
      </c>
      <c r="F703" s="224">
        <v>38.983590921784625</v>
      </c>
      <c r="G703" s="224">
        <v>2908.8</v>
      </c>
      <c r="H703" s="224">
        <v>38.983590921784625</v>
      </c>
      <c r="I703" s="224" t="s">
        <v>279</v>
      </c>
      <c r="J703" s="224" t="s">
        <v>277</v>
      </c>
      <c r="K703" s="225">
        <v>0</v>
      </c>
    </row>
    <row r="704" spans="2:11" x14ac:dyDescent="0.15">
      <c r="B704" s="224" t="s">
        <v>483</v>
      </c>
      <c r="C704" s="224">
        <v>1380</v>
      </c>
      <c r="D704" s="224" t="s">
        <v>301</v>
      </c>
      <c r="E704" s="224">
        <f>'Scot. - Woodland Creation Grant'!$C$56</f>
        <v>1380</v>
      </c>
      <c r="F704" s="224">
        <v>38.983590921784625</v>
      </c>
      <c r="G704" s="224">
        <v>1393.8</v>
      </c>
      <c r="H704" s="224">
        <v>38.983590921784625</v>
      </c>
      <c r="I704" s="224" t="s">
        <v>279</v>
      </c>
      <c r="J704" s="224" t="s">
        <v>277</v>
      </c>
      <c r="K704" s="225">
        <v>0</v>
      </c>
    </row>
    <row r="705" spans="2:11" x14ac:dyDescent="0.15">
      <c r="B705" s="224" t="s">
        <v>483</v>
      </c>
      <c r="C705" s="224">
        <v>1840</v>
      </c>
      <c r="D705" s="224" t="s">
        <v>544</v>
      </c>
      <c r="E705" s="224">
        <f>'Scot. - Woodland Creation Grant'!$C$57</f>
        <v>1840</v>
      </c>
      <c r="F705" s="224">
        <v>38.983590921784625</v>
      </c>
      <c r="G705" s="224">
        <v>1858.4</v>
      </c>
      <c r="H705" s="224">
        <v>38.983590921784625</v>
      </c>
      <c r="I705" s="224" t="s">
        <v>279</v>
      </c>
      <c r="J705" s="224" t="s">
        <v>277</v>
      </c>
      <c r="K705" s="225">
        <v>0</v>
      </c>
    </row>
    <row r="706" spans="2:11" x14ac:dyDescent="0.15">
      <c r="B706" s="224" t="s">
        <v>483</v>
      </c>
      <c r="C706" s="224">
        <v>1380</v>
      </c>
      <c r="D706" s="224" t="s">
        <v>302</v>
      </c>
      <c r="E706" s="224">
        <f>'Scot. - Woodland Creation Grant'!$C$58</f>
        <v>1380</v>
      </c>
      <c r="F706" s="224">
        <v>38.983590921784625</v>
      </c>
      <c r="G706" s="224">
        <v>1393.8</v>
      </c>
      <c r="H706" s="224">
        <v>38.983590921784625</v>
      </c>
      <c r="I706" s="224" t="s">
        <v>279</v>
      </c>
      <c r="J706" s="224" t="s">
        <v>277</v>
      </c>
      <c r="K706" s="225">
        <v>0</v>
      </c>
    </row>
    <row r="707" spans="2:11" x14ac:dyDescent="0.15">
      <c r="B707" s="224" t="s">
        <v>483</v>
      </c>
      <c r="C707" s="224">
        <v>560</v>
      </c>
      <c r="D707" s="224" t="s">
        <v>303</v>
      </c>
      <c r="E707" s="224">
        <f>'Scot. - Woodland Creation Grant'!$C$59</f>
        <v>560</v>
      </c>
      <c r="F707" s="224">
        <v>38.983590921784625</v>
      </c>
      <c r="G707" s="224">
        <v>565.6</v>
      </c>
      <c r="H707" s="224">
        <v>38.983590921784625</v>
      </c>
      <c r="I707" s="224" t="s">
        <v>279</v>
      </c>
      <c r="J707" s="224" t="s">
        <v>277</v>
      </c>
      <c r="K707" s="225">
        <v>0</v>
      </c>
    </row>
    <row r="708" spans="2:11" x14ac:dyDescent="0.15">
      <c r="B708" s="224" t="s">
        <v>1209</v>
      </c>
      <c r="C708" s="224">
        <v>29.100918638614353</v>
      </c>
      <c r="D708" s="224" t="s">
        <v>1246</v>
      </c>
      <c r="E708" s="224">
        <f>Sheet6!$C$6</f>
        <v>29.100918638614353</v>
      </c>
      <c r="F708" s="224">
        <v>38.983590921784625</v>
      </c>
      <c r="G708" s="224">
        <v>29.391927825000497</v>
      </c>
      <c r="H708" s="224">
        <v>38.983590921784625</v>
      </c>
      <c r="I708" s="224" t="s">
        <v>279</v>
      </c>
      <c r="J708" s="224" t="s">
        <v>277</v>
      </c>
      <c r="K708" s="225">
        <v>0</v>
      </c>
    </row>
    <row r="709" spans="2:11" x14ac:dyDescent="0.15">
      <c r="B709" s="224" t="s">
        <v>1304</v>
      </c>
      <c r="C709" s="224">
        <v>310.85551183168604</v>
      </c>
      <c r="D709" s="224" t="s">
        <v>1246</v>
      </c>
      <c r="E709" s="224">
        <f>Sheet5!$C$6</f>
        <v>310.85551183168604</v>
      </c>
      <c r="F709" s="224">
        <v>38.983590921784625</v>
      </c>
      <c r="G709" s="224">
        <v>313.96406695000292</v>
      </c>
      <c r="H709" s="224">
        <v>38.983590921784625</v>
      </c>
      <c r="I709" s="224" t="s">
        <v>279</v>
      </c>
      <c r="J709" s="224" t="s">
        <v>277</v>
      </c>
      <c r="K709" s="225">
        <v>0</v>
      </c>
    </row>
    <row r="710" spans="2:11" x14ac:dyDescent="0.15">
      <c r="B710" s="224" t="s">
        <v>1335</v>
      </c>
      <c r="C710" s="224">
        <v>134</v>
      </c>
      <c r="D710" s="224" t="s">
        <v>1246</v>
      </c>
      <c r="E710" s="224">
        <f>Sheet2!$C$6</f>
        <v>134</v>
      </c>
      <c r="F710" s="224">
        <v>38.983590921784625</v>
      </c>
      <c r="G710" s="224">
        <v>135.34</v>
      </c>
      <c r="H710" s="224">
        <v>38.983590921784625</v>
      </c>
      <c r="I710" s="224" t="s">
        <v>279</v>
      </c>
      <c r="J710" s="224" t="s">
        <v>277</v>
      </c>
      <c r="K710" s="225">
        <v>0</v>
      </c>
    </row>
    <row r="711" spans="2:11" x14ac:dyDescent="0.15">
      <c r="B711" s="224" t="s">
        <v>1336</v>
      </c>
      <c r="C711" s="224">
        <v>128</v>
      </c>
      <c r="D711" s="224" t="s">
        <v>1246</v>
      </c>
      <c r="E711" s="224">
        <f>Sheet3!$C$6</f>
        <v>128</v>
      </c>
      <c r="F711" s="224">
        <v>38.983590921784625</v>
      </c>
      <c r="G711" s="224">
        <v>129.28</v>
      </c>
      <c r="H711" s="224">
        <v>38.983590921784625</v>
      </c>
      <c r="I711" s="224" t="s">
        <v>279</v>
      </c>
      <c r="J711" s="224" t="s">
        <v>277</v>
      </c>
      <c r="K711" s="225">
        <v>0</v>
      </c>
    </row>
    <row r="712" spans="2:11" x14ac:dyDescent="0.15">
      <c r="B712" s="224" t="s">
        <v>1346</v>
      </c>
      <c r="C712" s="224">
        <v>20.233590921784625</v>
      </c>
      <c r="D712" s="224" t="s">
        <v>1246</v>
      </c>
      <c r="E712" s="224" t="e">
        <f>Sheet8!#REF!</f>
        <v>#REF!</v>
      </c>
      <c r="F712" s="224">
        <v>38.983590921784625</v>
      </c>
      <c r="G712" s="224">
        <v>20.435926831002472</v>
      </c>
      <c r="H712" s="224">
        <v>38.983590921784625</v>
      </c>
      <c r="I712" s="224" t="s">
        <v>279</v>
      </c>
      <c r="J712" s="224" t="s">
        <v>277</v>
      </c>
      <c r="K712" s="225">
        <v>0</v>
      </c>
    </row>
    <row r="713" spans="2:11" x14ac:dyDescent="0.15">
      <c r="B713" s="224" t="s">
        <v>1337</v>
      </c>
      <c r="C713" s="224">
        <v>8.9</v>
      </c>
      <c r="D713" s="224" t="s">
        <v>1246</v>
      </c>
      <c r="E713" s="224">
        <f>Sheet4!$C$6</f>
        <v>8.9</v>
      </c>
      <c r="F713" s="224">
        <v>38.983590921784625</v>
      </c>
      <c r="G713" s="224">
        <v>8.9890000000000008</v>
      </c>
      <c r="H713" s="224">
        <v>38.983590921784625</v>
      </c>
      <c r="I713" s="224" t="s">
        <v>279</v>
      </c>
      <c r="J713" s="224" t="s">
        <v>277</v>
      </c>
      <c r="K713" s="225">
        <v>0</v>
      </c>
    </row>
    <row r="714" spans="2:11" x14ac:dyDescent="0.15">
      <c r="B714" s="224" t="s">
        <v>483</v>
      </c>
      <c r="C714" s="224">
        <v>2400</v>
      </c>
      <c r="D714" s="224" t="s">
        <v>304</v>
      </c>
      <c r="E714" s="224">
        <f>'Scot. - Woodland Creation Grant'!$C$60</f>
        <v>2400</v>
      </c>
      <c r="F714" s="224">
        <v>38.983590921784625</v>
      </c>
      <c r="G714" s="224">
        <v>2424</v>
      </c>
      <c r="H714" s="224">
        <v>38.983590921784625</v>
      </c>
      <c r="I714" s="224" t="s">
        <v>279</v>
      </c>
      <c r="J714" s="224" t="s">
        <v>277</v>
      </c>
      <c r="K714" s="225">
        <v>0</v>
      </c>
    </row>
    <row r="715" spans="2:11" x14ac:dyDescent="0.15">
      <c r="B715" s="224" t="s">
        <v>483</v>
      </c>
      <c r="C715" s="224">
        <v>3600</v>
      </c>
      <c r="D715" s="224" t="s">
        <v>305</v>
      </c>
      <c r="E715" s="224">
        <f>'Scot. - Woodland Creation Grant'!$C$61</f>
        <v>3600</v>
      </c>
      <c r="F715" s="224">
        <v>38.983590921784625</v>
      </c>
      <c r="G715" s="224">
        <v>3636</v>
      </c>
      <c r="H715" s="224">
        <v>38.983590921784625</v>
      </c>
      <c r="I715" s="224" t="s">
        <v>279</v>
      </c>
      <c r="J715" s="224" t="s">
        <v>277</v>
      </c>
      <c r="K715" s="225">
        <v>0</v>
      </c>
    </row>
    <row r="716" spans="2:11" x14ac:dyDescent="0.15">
      <c r="B716" s="224" t="s">
        <v>483</v>
      </c>
      <c r="C716" s="224">
        <v>1680</v>
      </c>
      <c r="D716" s="224" t="s">
        <v>308</v>
      </c>
      <c r="E716" s="224">
        <f>'Scot. - Woodland Creation Grant'!$C$64</f>
        <v>1680</v>
      </c>
      <c r="F716" s="224">
        <v>38.983590921784625</v>
      </c>
      <c r="G716" s="224">
        <v>1696.8</v>
      </c>
      <c r="H716" s="224">
        <v>38.983590921784625</v>
      </c>
      <c r="I716" s="224" t="s">
        <v>279</v>
      </c>
      <c r="J716" s="224" t="s">
        <v>277</v>
      </c>
      <c r="K716" s="225">
        <v>0</v>
      </c>
    </row>
    <row r="717" spans="2:11" x14ac:dyDescent="0.15">
      <c r="B717" s="224" t="s">
        <v>483</v>
      </c>
      <c r="C717" s="224">
        <v>2430</v>
      </c>
      <c r="D717" s="224" t="s">
        <v>309</v>
      </c>
      <c r="E717" s="224">
        <f>'Scot. - Woodland Creation Grant'!$C$65</f>
        <v>2430</v>
      </c>
      <c r="F717" s="224">
        <v>38.983590921784625</v>
      </c>
      <c r="G717" s="224">
        <v>2454.3000000000002</v>
      </c>
      <c r="H717" s="224">
        <v>38.983590921784625</v>
      </c>
      <c r="I717" s="224" t="s">
        <v>279</v>
      </c>
      <c r="J717" s="224" t="s">
        <v>277</v>
      </c>
      <c r="K717" s="225">
        <v>0</v>
      </c>
    </row>
    <row r="718" spans="2:11" x14ac:dyDescent="0.15">
      <c r="B718" s="224" t="s">
        <v>483</v>
      </c>
      <c r="C718" s="224">
        <v>3240</v>
      </c>
      <c r="D718" s="224" t="s">
        <v>310</v>
      </c>
      <c r="E718" s="224">
        <f>'Scot. - Woodland Creation Grant'!$C$66</f>
        <v>3240</v>
      </c>
      <c r="F718" s="224">
        <v>38.983590921784625</v>
      </c>
      <c r="G718" s="224">
        <v>3272.4</v>
      </c>
      <c r="H718" s="224">
        <v>38.983590921784625</v>
      </c>
      <c r="I718" s="224" t="s">
        <v>279</v>
      </c>
      <c r="J718" s="224" t="s">
        <v>277</v>
      </c>
      <c r="K718" s="225">
        <v>0</v>
      </c>
    </row>
    <row r="719" spans="2:11" x14ac:dyDescent="0.15">
      <c r="B719" s="224" t="s">
        <v>483</v>
      </c>
      <c r="C719" s="224">
        <v>1610</v>
      </c>
      <c r="D719" s="224" t="s">
        <v>311</v>
      </c>
      <c r="E719" s="224">
        <f>'Scot. - Woodland Creation Grant'!$C$67</f>
        <v>1610</v>
      </c>
      <c r="F719" s="224">
        <v>38.983590921784625</v>
      </c>
      <c r="G719" s="224">
        <v>1626.1</v>
      </c>
      <c r="H719" s="224">
        <v>38.983590921784625</v>
      </c>
      <c r="I719" s="224" t="s">
        <v>279</v>
      </c>
      <c r="J719" s="224" t="s">
        <v>277</v>
      </c>
      <c r="K719" s="225">
        <v>0</v>
      </c>
    </row>
    <row r="720" spans="2:11" x14ac:dyDescent="0.15">
      <c r="B720" s="224" t="s">
        <v>483</v>
      </c>
      <c r="C720" s="224">
        <v>2070</v>
      </c>
      <c r="D720" s="224" t="s">
        <v>312</v>
      </c>
      <c r="E720" s="224">
        <f>'Scot. - Woodland Creation Grant'!$C$68</f>
        <v>2070</v>
      </c>
      <c r="F720" s="224">
        <v>38.983590921784625</v>
      </c>
      <c r="G720" s="224">
        <v>2090.6999999999998</v>
      </c>
      <c r="H720" s="224">
        <v>38.983590921784625</v>
      </c>
      <c r="I720" s="224" t="s">
        <v>279</v>
      </c>
      <c r="J720" s="224" t="s">
        <v>277</v>
      </c>
      <c r="K720" s="225">
        <v>0</v>
      </c>
    </row>
    <row r="721" spans="2:11" x14ac:dyDescent="0.15">
      <c r="B721" s="224" t="s">
        <v>483</v>
      </c>
      <c r="C721" s="224">
        <v>1610</v>
      </c>
      <c r="D721" s="224" t="s">
        <v>313</v>
      </c>
      <c r="E721" s="224">
        <f>'Scot. - Woodland Creation Grant'!$C$69</f>
        <v>1610</v>
      </c>
      <c r="F721" s="224">
        <v>38.983590921784625</v>
      </c>
      <c r="G721" s="224">
        <v>1626.1</v>
      </c>
      <c r="H721" s="224">
        <v>38.983590921784625</v>
      </c>
      <c r="I721" s="224" t="s">
        <v>279</v>
      </c>
      <c r="J721" s="224" t="s">
        <v>277</v>
      </c>
      <c r="K721" s="225">
        <v>0</v>
      </c>
    </row>
    <row r="722" spans="2:11" x14ac:dyDescent="0.15">
      <c r="B722" s="224" t="s">
        <v>1209</v>
      </c>
      <c r="C722" s="224">
        <v>34.309251971947681</v>
      </c>
      <c r="D722" s="224" t="s">
        <v>447</v>
      </c>
      <c r="E722" s="224">
        <f>Sheet6!$C$7</f>
        <v>34.309251971947681</v>
      </c>
      <c r="F722" s="224">
        <v>38.983590921784625</v>
      </c>
      <c r="G722" s="224">
        <v>34.652344491667158</v>
      </c>
      <c r="H722" s="224">
        <v>38.983590921784625</v>
      </c>
      <c r="I722" s="224" t="s">
        <v>279</v>
      </c>
      <c r="J722" s="224" t="s">
        <v>277</v>
      </c>
      <c r="K722" s="225">
        <v>0</v>
      </c>
    </row>
    <row r="723" spans="2:11" x14ac:dyDescent="0.15">
      <c r="B723" s="224" t="s">
        <v>1304</v>
      </c>
      <c r="C723" s="224">
        <v>363.35551183168604</v>
      </c>
      <c r="D723" s="224" t="s">
        <v>447</v>
      </c>
      <c r="E723" s="224">
        <f>Sheet5!$C$7</f>
        <v>363.35551183168604</v>
      </c>
      <c r="F723" s="224">
        <v>38.983590921784625</v>
      </c>
      <c r="G723" s="224">
        <v>366.98906695000289</v>
      </c>
      <c r="H723" s="224">
        <v>38.983590921784625</v>
      </c>
      <c r="I723" s="224" t="s">
        <v>279</v>
      </c>
      <c r="J723" s="224" t="s">
        <v>277</v>
      </c>
      <c r="K723" s="225">
        <v>0</v>
      </c>
    </row>
    <row r="724" spans="2:11" x14ac:dyDescent="0.15">
      <c r="B724" s="224" t="s">
        <v>1335</v>
      </c>
      <c r="C724" s="224">
        <v>176</v>
      </c>
      <c r="D724" s="224" t="s">
        <v>447</v>
      </c>
      <c r="E724" s="224">
        <f>Sheet2!$C$7</f>
        <v>176</v>
      </c>
      <c r="F724" s="224">
        <v>38.983590921784625</v>
      </c>
      <c r="G724" s="224">
        <v>177.76</v>
      </c>
      <c r="H724" s="224">
        <v>38.983590921784625</v>
      </c>
      <c r="I724" s="224" t="s">
        <v>279</v>
      </c>
      <c r="J724" s="224" t="s">
        <v>277</v>
      </c>
      <c r="K724" s="225">
        <v>0</v>
      </c>
    </row>
    <row r="725" spans="2:11" x14ac:dyDescent="0.15">
      <c r="B725" s="224" t="s">
        <v>440</v>
      </c>
      <c r="C725" s="224">
        <v>1</v>
      </c>
      <c r="D725" s="224" t="s">
        <v>447</v>
      </c>
      <c r="E725" s="224">
        <f>'Costs - Nix Pocketbook'!$C$7</f>
        <v>1</v>
      </c>
      <c r="F725" s="224">
        <v>38.983590921784625</v>
      </c>
      <c r="G725" s="224">
        <v>1.01</v>
      </c>
      <c r="H725" s="224">
        <v>38.983590921784625</v>
      </c>
      <c r="I725" s="224" t="s">
        <v>279</v>
      </c>
      <c r="J725" s="224" t="s">
        <v>277</v>
      </c>
      <c r="K725" s="225">
        <v>0</v>
      </c>
    </row>
    <row r="726" spans="2:11" x14ac:dyDescent="0.15">
      <c r="B726" s="224" t="s">
        <v>1336</v>
      </c>
      <c r="C726" s="224">
        <v>272</v>
      </c>
      <c r="D726" s="224" t="s">
        <v>447</v>
      </c>
      <c r="E726" s="224">
        <f>Sheet3!$C$7</f>
        <v>272</v>
      </c>
      <c r="F726" s="224">
        <v>38.983590921784625</v>
      </c>
      <c r="G726" s="224">
        <v>274.72000000000003</v>
      </c>
      <c r="H726" s="224">
        <v>38.983590921784625</v>
      </c>
      <c r="I726" s="224" t="s">
        <v>279</v>
      </c>
      <c r="J726" s="224" t="s">
        <v>277</v>
      </c>
      <c r="K726" s="225">
        <v>0</v>
      </c>
    </row>
    <row r="727" spans="2:11" x14ac:dyDescent="0.15">
      <c r="B727" s="224" t="s">
        <v>1346</v>
      </c>
      <c r="C727" s="224">
        <v>20.233590921784625</v>
      </c>
      <c r="D727" s="224" t="s">
        <v>447</v>
      </c>
      <c r="E727" s="224" t="e">
        <f>Sheet8!#REF!</f>
        <v>#REF!</v>
      </c>
      <c r="F727" s="224">
        <v>38.983590921784625</v>
      </c>
      <c r="G727" s="224">
        <v>20.435926831002472</v>
      </c>
      <c r="H727" s="224">
        <v>38.983590921784625</v>
      </c>
      <c r="I727" s="224" t="s">
        <v>279</v>
      </c>
      <c r="J727" s="224" t="s">
        <v>277</v>
      </c>
      <c r="K727" s="225">
        <v>0</v>
      </c>
    </row>
    <row r="728" spans="2:11" x14ac:dyDescent="0.15">
      <c r="B728" s="224" t="s">
        <v>1337</v>
      </c>
      <c r="C728" s="224">
        <v>11</v>
      </c>
      <c r="D728" s="224" t="s">
        <v>447</v>
      </c>
      <c r="E728" s="224">
        <f>Sheet4!$C$7</f>
        <v>11</v>
      </c>
      <c r="F728" s="224">
        <v>38.983590921784625</v>
      </c>
      <c r="G728" s="224">
        <v>11.11</v>
      </c>
      <c r="H728" s="224">
        <v>38.983590921784625</v>
      </c>
      <c r="I728" s="224" t="s">
        <v>279</v>
      </c>
      <c r="J728" s="224" t="s">
        <v>277</v>
      </c>
      <c r="K728" s="225">
        <v>0</v>
      </c>
    </row>
    <row r="729" spans="2:11" x14ac:dyDescent="0.15">
      <c r="B729" s="224" t="s">
        <v>483</v>
      </c>
      <c r="C729" s="224">
        <v>630</v>
      </c>
      <c r="D729" s="224" t="s">
        <v>565</v>
      </c>
      <c r="E729" s="224">
        <f>'Scot. - Woodland Creation Grant'!$C$70</f>
        <v>630</v>
      </c>
      <c r="F729" s="224">
        <v>38.983590921784625</v>
      </c>
      <c r="G729" s="224">
        <v>636.29999999999995</v>
      </c>
      <c r="H729" s="224">
        <v>38.983590921784625</v>
      </c>
      <c r="I729" s="224" t="s">
        <v>279</v>
      </c>
      <c r="J729" s="224" t="s">
        <v>277</v>
      </c>
      <c r="K729" s="225">
        <v>0</v>
      </c>
    </row>
    <row r="730" spans="2:11" x14ac:dyDescent="0.15">
      <c r="B730" s="224" t="s">
        <v>483</v>
      </c>
      <c r="C730" s="224">
        <v>2700</v>
      </c>
      <c r="D730" s="224" t="s">
        <v>567</v>
      </c>
      <c r="E730" s="224">
        <f>'Scot. - Woodland Creation Grant'!$C$71</f>
        <v>2700</v>
      </c>
      <c r="F730" s="224">
        <v>38.983590921784625</v>
      </c>
      <c r="G730" s="224">
        <v>2727</v>
      </c>
      <c r="H730" s="224">
        <v>38.983590921784625</v>
      </c>
      <c r="I730" s="224" t="s">
        <v>279</v>
      </c>
      <c r="J730" s="224" t="s">
        <v>277</v>
      </c>
      <c r="K730" s="225">
        <v>0</v>
      </c>
    </row>
    <row r="731" spans="2:11" x14ac:dyDescent="0.15">
      <c r="B731" s="224" t="s">
        <v>483</v>
      </c>
      <c r="C731" s="224">
        <v>4050</v>
      </c>
      <c r="D731" s="224" t="s">
        <v>569</v>
      </c>
      <c r="E731" s="224">
        <f>'Scot. - Woodland Creation Grant'!$C$72</f>
        <v>4050</v>
      </c>
      <c r="F731" s="224">
        <v>38.983590921784625</v>
      </c>
      <c r="G731" s="224">
        <v>4090.5</v>
      </c>
      <c r="H731" s="224">
        <v>38.983590921784625</v>
      </c>
      <c r="I731" s="224" t="s">
        <v>279</v>
      </c>
      <c r="J731" s="224" t="s">
        <v>277</v>
      </c>
      <c r="K731" s="225">
        <v>0</v>
      </c>
    </row>
    <row r="732" spans="2:11" x14ac:dyDescent="0.15">
      <c r="B732" s="224" t="s">
        <v>483</v>
      </c>
      <c r="C732" s="224">
        <v>2500</v>
      </c>
      <c r="D732" s="224" t="s">
        <v>580</v>
      </c>
      <c r="E732" s="224">
        <f>'Scot. - Woodland Creation Grant'!$C$76</f>
        <v>2500</v>
      </c>
      <c r="F732" s="224">
        <v>38.983590921784625</v>
      </c>
      <c r="G732" s="224">
        <v>2525</v>
      </c>
      <c r="H732" s="224">
        <v>38.983590921784625</v>
      </c>
      <c r="I732" s="224" t="s">
        <v>279</v>
      </c>
      <c r="J732" s="224" t="s">
        <v>277</v>
      </c>
      <c r="K732" s="225">
        <v>0</v>
      </c>
    </row>
    <row r="733" spans="2:11" x14ac:dyDescent="0.15">
      <c r="B733" s="224" t="s">
        <v>483</v>
      </c>
      <c r="C733" s="224">
        <v>1500</v>
      </c>
      <c r="D733" s="224" t="s">
        <v>581</v>
      </c>
      <c r="E733" s="224">
        <f>'Scot. - Woodland Creation Grant'!$C$77</f>
        <v>1500</v>
      </c>
      <c r="F733" s="224">
        <v>38.983590921784625</v>
      </c>
      <c r="G733" s="224">
        <v>1515</v>
      </c>
      <c r="H733" s="224">
        <v>38.983590921784625</v>
      </c>
      <c r="I733" s="224" t="s">
        <v>279</v>
      </c>
      <c r="J733" s="224" t="s">
        <v>277</v>
      </c>
      <c r="K733" s="225">
        <v>0</v>
      </c>
    </row>
    <row r="734" spans="2:11" x14ac:dyDescent="0.15">
      <c r="B734" s="224" t="s">
        <v>483</v>
      </c>
      <c r="C734" s="224">
        <v>750</v>
      </c>
      <c r="D734" s="224" t="s">
        <v>582</v>
      </c>
      <c r="E734" s="224">
        <f>'Scot. - Woodland Creation Grant'!$C$78</f>
        <v>750</v>
      </c>
      <c r="F734" s="224">
        <v>38.983590921784625</v>
      </c>
      <c r="G734" s="224">
        <v>757.5</v>
      </c>
      <c r="H734" s="224">
        <v>38.983590921784625</v>
      </c>
      <c r="I734" s="224" t="s">
        <v>279</v>
      </c>
      <c r="J734" s="224" t="s">
        <v>277</v>
      </c>
      <c r="K734" s="225">
        <v>0</v>
      </c>
    </row>
    <row r="735" spans="2:11" x14ac:dyDescent="0.15">
      <c r="B735" s="224" t="s">
        <v>483</v>
      </c>
      <c r="C735" s="224">
        <v>150</v>
      </c>
      <c r="D735" s="224" t="s">
        <v>583</v>
      </c>
      <c r="E735" s="224">
        <f>'Scot. - Woodland Creation Grant'!$C$79</f>
        <v>150</v>
      </c>
      <c r="F735" s="224">
        <v>38.983590921784625</v>
      </c>
      <c r="G735" s="224">
        <v>151.5</v>
      </c>
      <c r="H735" s="224">
        <v>38.983590921784625</v>
      </c>
      <c r="I735" s="224" t="s">
        <v>279</v>
      </c>
      <c r="J735" s="224" t="s">
        <v>277</v>
      </c>
      <c r="K735" s="225">
        <v>0</v>
      </c>
    </row>
    <row r="736" spans="2:11" x14ac:dyDescent="0.15">
      <c r="B736" s="224" t="s">
        <v>1209</v>
      </c>
      <c r="C736" s="224">
        <v>39.517585305281024</v>
      </c>
      <c r="D736" s="224" t="s">
        <v>448</v>
      </c>
      <c r="E736" s="224">
        <f>Sheet6!$C$8</f>
        <v>39.517585305281024</v>
      </c>
      <c r="F736" s="224">
        <v>38.983590921784625</v>
      </c>
      <c r="G736" s="224">
        <v>39.912761158333836</v>
      </c>
      <c r="H736" s="224">
        <v>38.983590921784625</v>
      </c>
      <c r="I736" s="224" t="s">
        <v>279</v>
      </c>
      <c r="J736" s="224" t="s">
        <v>277</v>
      </c>
      <c r="K736" s="225">
        <v>0</v>
      </c>
    </row>
    <row r="737" spans="2:11" x14ac:dyDescent="0.15">
      <c r="B737" s="224" t="s">
        <v>1304</v>
      </c>
      <c r="C737" s="224">
        <v>379.60551183168604</v>
      </c>
      <c r="D737" s="224" t="s">
        <v>448</v>
      </c>
      <c r="E737" s="224">
        <f>Sheet5!$C$8</f>
        <v>379.60551183168604</v>
      </c>
      <c r="F737" s="224">
        <v>38.983590921784625</v>
      </c>
      <c r="G737" s="224">
        <v>383.40156695000292</v>
      </c>
      <c r="H737" s="224">
        <v>38.983590921784625</v>
      </c>
      <c r="I737" s="224" t="s">
        <v>279</v>
      </c>
      <c r="J737" s="224" t="s">
        <v>277</v>
      </c>
      <c r="K737" s="225">
        <v>0</v>
      </c>
    </row>
    <row r="738" spans="2:11" x14ac:dyDescent="0.15">
      <c r="B738" s="224" t="s">
        <v>1335</v>
      </c>
      <c r="C738" s="224">
        <v>189</v>
      </c>
      <c r="D738" s="224" t="s">
        <v>448</v>
      </c>
      <c r="E738" s="224">
        <f>Sheet2!$C$8</f>
        <v>189</v>
      </c>
      <c r="F738" s="224">
        <v>38.983590921784625</v>
      </c>
      <c r="G738" s="224">
        <v>190.89</v>
      </c>
      <c r="H738" s="224">
        <v>38.983590921784625</v>
      </c>
      <c r="I738" s="224" t="s">
        <v>279</v>
      </c>
      <c r="J738" s="224" t="s">
        <v>277</v>
      </c>
      <c r="K738" s="225">
        <v>0</v>
      </c>
    </row>
    <row r="739" spans="2:11" x14ac:dyDescent="0.15">
      <c r="B739" s="224" t="s">
        <v>440</v>
      </c>
      <c r="C739" s="224">
        <v>1</v>
      </c>
      <c r="D739" s="224" t="s">
        <v>448</v>
      </c>
      <c r="E739" s="224">
        <f>'Costs - Nix Pocketbook'!$C$8</f>
        <v>1</v>
      </c>
      <c r="F739" s="224">
        <v>38.983590921784625</v>
      </c>
      <c r="G739" s="224">
        <v>1.01</v>
      </c>
      <c r="H739" s="224">
        <v>38.983590921784625</v>
      </c>
      <c r="I739" s="224" t="s">
        <v>279</v>
      </c>
      <c r="J739" s="224" t="s">
        <v>277</v>
      </c>
      <c r="K739" s="225">
        <v>0</v>
      </c>
    </row>
    <row r="740" spans="2:11" x14ac:dyDescent="0.15">
      <c r="B740" s="224" t="s">
        <v>1336</v>
      </c>
      <c r="C740" s="224">
        <v>96</v>
      </c>
      <c r="D740" s="224" t="s">
        <v>448</v>
      </c>
      <c r="E740" s="224">
        <f>Sheet3!$C$8</f>
        <v>96</v>
      </c>
      <c r="F740" s="224">
        <v>38.983590921784625</v>
      </c>
      <c r="G740" s="224">
        <v>96.96</v>
      </c>
      <c r="H740" s="224">
        <v>38.983590921784625</v>
      </c>
      <c r="I740" s="224" t="s">
        <v>279</v>
      </c>
      <c r="J740" s="224" t="s">
        <v>277</v>
      </c>
      <c r="K740" s="225">
        <v>0</v>
      </c>
    </row>
    <row r="741" spans="2:11" x14ac:dyDescent="0.15">
      <c r="B741" s="224" t="s">
        <v>1346</v>
      </c>
      <c r="C741" s="224">
        <v>20.233590921784625</v>
      </c>
      <c r="D741" s="224" t="s">
        <v>448</v>
      </c>
      <c r="E741" s="224" t="e">
        <f>Sheet8!#REF!</f>
        <v>#REF!</v>
      </c>
      <c r="F741" s="224">
        <v>38.983590921784625</v>
      </c>
      <c r="G741" s="224">
        <v>20.435926831002472</v>
      </c>
      <c r="H741" s="224">
        <v>38.983590921784625</v>
      </c>
      <c r="I741" s="224" t="s">
        <v>279</v>
      </c>
      <c r="J741" s="224" t="s">
        <v>277</v>
      </c>
      <c r="K741" s="225">
        <v>0</v>
      </c>
    </row>
    <row r="742" spans="2:11" x14ac:dyDescent="0.15">
      <c r="B742" s="224" t="s">
        <v>1337</v>
      </c>
      <c r="C742" s="224">
        <v>8.9</v>
      </c>
      <c r="D742" s="224" t="s">
        <v>448</v>
      </c>
      <c r="E742" s="224">
        <f>Sheet4!$C$8</f>
        <v>8.9</v>
      </c>
      <c r="F742" s="224">
        <v>38.983590921784625</v>
      </c>
      <c r="G742" s="224">
        <v>8.9890000000000008</v>
      </c>
      <c r="H742" s="224">
        <v>38.983590921784625</v>
      </c>
      <c r="I742" s="224" t="s">
        <v>279</v>
      </c>
      <c r="J742" s="224" t="s">
        <v>277</v>
      </c>
      <c r="K742" s="225">
        <v>0</v>
      </c>
    </row>
    <row r="743" spans="2:11" x14ac:dyDescent="0.15">
      <c r="B743" s="224" t="s">
        <v>483</v>
      </c>
      <c r="C743" s="224">
        <v>4.4000000000000004</v>
      </c>
      <c r="D743" s="224" t="s">
        <v>584</v>
      </c>
      <c r="E743" s="224">
        <f>'Scot. - Woodland Creation Grant'!$C$80</f>
        <v>4.4000000000000004</v>
      </c>
      <c r="F743" s="224">
        <v>38.983590921784625</v>
      </c>
      <c r="G743" s="224">
        <v>4.444</v>
      </c>
      <c r="H743" s="224">
        <v>38.983590921784625</v>
      </c>
      <c r="I743" s="224" t="s">
        <v>279</v>
      </c>
      <c r="J743" s="224" t="s">
        <v>277</v>
      </c>
      <c r="K743" s="225">
        <v>0</v>
      </c>
    </row>
    <row r="744" spans="2:11" x14ac:dyDescent="0.15">
      <c r="B744" s="224" t="s">
        <v>483</v>
      </c>
      <c r="C744" s="224">
        <v>2.75</v>
      </c>
      <c r="D744" s="224" t="s">
        <v>585</v>
      </c>
      <c r="E744" s="224">
        <f>'Scot. - Woodland Creation Grant'!$C$81</f>
        <v>2.75</v>
      </c>
      <c r="F744" s="224">
        <v>38.983590921784625</v>
      </c>
      <c r="G744" s="224">
        <v>2.7774999999999999</v>
      </c>
      <c r="H744" s="224">
        <v>38.983590921784625</v>
      </c>
      <c r="I744" s="224" t="s">
        <v>279</v>
      </c>
      <c r="J744" s="224" t="s">
        <v>277</v>
      </c>
      <c r="K744" s="225">
        <v>0</v>
      </c>
    </row>
    <row r="745" spans="2:11" x14ac:dyDescent="0.15">
      <c r="B745" s="224" t="s">
        <v>483</v>
      </c>
      <c r="C745" s="224">
        <v>7.6</v>
      </c>
      <c r="D745" s="224" t="s">
        <v>586</v>
      </c>
      <c r="E745" s="224">
        <f>'Scot. - Woodland Creation Grant'!$C$82</f>
        <v>7.6</v>
      </c>
      <c r="F745" s="224">
        <v>38.983590921784625</v>
      </c>
      <c r="G745" s="224">
        <v>7.6759999999999993</v>
      </c>
      <c r="H745" s="224">
        <v>38.983590921784625</v>
      </c>
      <c r="I745" s="224" t="s">
        <v>279</v>
      </c>
      <c r="J745" s="224" t="s">
        <v>277</v>
      </c>
      <c r="K745" s="225">
        <v>0</v>
      </c>
    </row>
    <row r="746" spans="2:11" x14ac:dyDescent="0.15">
      <c r="B746" s="224" t="s">
        <v>483</v>
      </c>
      <c r="C746" s="224">
        <v>9.9</v>
      </c>
      <c r="D746" s="224" t="s">
        <v>316</v>
      </c>
      <c r="E746" s="224">
        <f>'Scot. - Woodland Creation Grant'!$C$83</f>
        <v>9.9</v>
      </c>
      <c r="F746" s="224">
        <v>38.983590921784625</v>
      </c>
      <c r="G746" s="224">
        <v>9.9990000000000006</v>
      </c>
      <c r="H746" s="224">
        <v>38.983590921784625</v>
      </c>
      <c r="I746" s="224" t="s">
        <v>279</v>
      </c>
      <c r="J746" s="224" t="s">
        <v>277</v>
      </c>
      <c r="K746" s="225">
        <v>0</v>
      </c>
    </row>
    <row r="747" spans="2:11" x14ac:dyDescent="0.15">
      <c r="B747" s="224" t="s">
        <v>483</v>
      </c>
      <c r="C747" s="224">
        <v>3.28</v>
      </c>
      <c r="D747" s="224" t="s">
        <v>317</v>
      </c>
      <c r="E747" s="224">
        <f>'Scot. - Woodland Creation Grant'!$C$84</f>
        <v>3.28</v>
      </c>
      <c r="F747" s="224">
        <v>38.983590921784625</v>
      </c>
      <c r="G747" s="224">
        <v>3.3127999999999997</v>
      </c>
      <c r="H747" s="224">
        <v>38.983590921784625</v>
      </c>
      <c r="I747" s="224" t="s">
        <v>279</v>
      </c>
      <c r="J747" s="224" t="s">
        <v>277</v>
      </c>
      <c r="K747" s="225">
        <v>0</v>
      </c>
    </row>
    <row r="748" spans="2:11" x14ac:dyDescent="0.15">
      <c r="B748" s="224" t="s">
        <v>483</v>
      </c>
      <c r="C748" s="224">
        <v>2</v>
      </c>
      <c r="D748" s="224" t="s">
        <v>587</v>
      </c>
      <c r="E748" s="224">
        <f>'Scot. - Woodland Creation Grant'!$C$86</f>
        <v>2</v>
      </c>
      <c r="F748" s="224">
        <v>38.983590921784625</v>
      </c>
      <c r="G748" s="224">
        <v>2.02</v>
      </c>
      <c r="H748" s="224">
        <v>38.983590921784625</v>
      </c>
      <c r="I748" s="224" t="s">
        <v>279</v>
      </c>
      <c r="J748" s="224" t="s">
        <v>277</v>
      </c>
      <c r="K748" s="225">
        <v>0</v>
      </c>
    </row>
    <row r="749" spans="2:11" x14ac:dyDescent="0.15">
      <c r="B749" s="224" t="s">
        <v>483</v>
      </c>
      <c r="C749" s="224">
        <v>0.19</v>
      </c>
      <c r="D749" s="224" t="s">
        <v>320</v>
      </c>
      <c r="E749" s="224">
        <f>'Scot. - Woodland Creation Grant'!$C$88</f>
        <v>0.19</v>
      </c>
      <c r="F749" s="224">
        <v>38.983590921784625</v>
      </c>
      <c r="G749" s="224">
        <v>0.19190000000000002</v>
      </c>
      <c r="H749" s="224">
        <v>38.983590921784625</v>
      </c>
      <c r="I749" s="224" t="s">
        <v>279</v>
      </c>
      <c r="J749" s="224" t="s">
        <v>277</v>
      </c>
      <c r="K749" s="225">
        <v>0</v>
      </c>
    </row>
    <row r="750" spans="2:11" x14ac:dyDescent="0.15">
      <c r="B750" s="224" t="s">
        <v>483</v>
      </c>
      <c r="C750" s="224">
        <v>2</v>
      </c>
      <c r="D750" s="224" t="s">
        <v>588</v>
      </c>
      <c r="E750" s="224">
        <f>'Scot. - Woodland Creation Grant'!$C$89</f>
        <v>2</v>
      </c>
      <c r="F750" s="224">
        <v>38.983590921784625</v>
      </c>
      <c r="G750" s="224">
        <v>2.02</v>
      </c>
      <c r="H750" s="224">
        <v>38.983590921784625</v>
      </c>
      <c r="I750" s="224" t="s">
        <v>279</v>
      </c>
      <c r="J750" s="224" t="s">
        <v>277</v>
      </c>
      <c r="K750" s="225">
        <v>0</v>
      </c>
    </row>
    <row r="751" spans="2:11" x14ac:dyDescent="0.15">
      <c r="B751" s="224" t="s">
        <v>1209</v>
      </c>
      <c r="C751" s="224">
        <v>44.725918638614353</v>
      </c>
      <c r="D751" s="224" t="s">
        <v>449</v>
      </c>
      <c r="E751" s="224">
        <f>Sheet6!$C$9</f>
        <v>44.725918638614353</v>
      </c>
      <c r="F751" s="224">
        <v>38.983590921784625</v>
      </c>
      <c r="G751" s="224">
        <v>45.173177825000494</v>
      </c>
      <c r="H751" s="224">
        <v>38.983590921784625</v>
      </c>
      <c r="I751" s="224" t="s">
        <v>279</v>
      </c>
      <c r="J751" s="224" t="s">
        <v>277</v>
      </c>
      <c r="K751" s="225">
        <v>0</v>
      </c>
    </row>
    <row r="752" spans="2:11" x14ac:dyDescent="0.15">
      <c r="B752" s="224" t="s">
        <v>1304</v>
      </c>
      <c r="C752" s="224">
        <v>385.85551183168604</v>
      </c>
      <c r="D752" s="224" t="s">
        <v>449</v>
      </c>
      <c r="E752" s="224">
        <f>Sheet5!$C$9</f>
        <v>385.85551183168604</v>
      </c>
      <c r="F752" s="224">
        <v>38.983590921784625</v>
      </c>
      <c r="G752" s="224">
        <v>389.71406695000292</v>
      </c>
      <c r="H752" s="224">
        <v>38.983590921784625</v>
      </c>
      <c r="I752" s="224" t="s">
        <v>279</v>
      </c>
      <c r="J752" s="224" t="s">
        <v>277</v>
      </c>
      <c r="K752" s="225">
        <v>0</v>
      </c>
    </row>
    <row r="753" spans="2:11" x14ac:dyDescent="0.15">
      <c r="B753" s="224" t="s">
        <v>1335</v>
      </c>
      <c r="C753" s="224">
        <v>194</v>
      </c>
      <c r="D753" s="224" t="s">
        <v>449</v>
      </c>
      <c r="E753" s="224">
        <f>Sheet2!$C$9</f>
        <v>194</v>
      </c>
      <c r="F753" s="224">
        <v>38.983590921784625</v>
      </c>
      <c r="G753" s="224">
        <v>195.94</v>
      </c>
      <c r="H753" s="224">
        <v>38.983590921784625</v>
      </c>
      <c r="I753" s="224" t="s">
        <v>279</v>
      </c>
      <c r="J753" s="224" t="s">
        <v>277</v>
      </c>
      <c r="K753" s="225">
        <v>0</v>
      </c>
    </row>
    <row r="754" spans="2:11" x14ac:dyDescent="0.15">
      <c r="B754" s="224" t="s">
        <v>440</v>
      </c>
      <c r="C754" s="224">
        <v>1</v>
      </c>
      <c r="D754" s="224" t="s">
        <v>449</v>
      </c>
      <c r="E754" s="224">
        <f>'Costs - Nix Pocketbook'!$C$9</f>
        <v>1</v>
      </c>
      <c r="F754" s="224">
        <v>38.983590921784625</v>
      </c>
      <c r="G754" s="224">
        <v>1.01</v>
      </c>
      <c r="H754" s="224">
        <v>38.983590921784625</v>
      </c>
      <c r="I754" s="224" t="s">
        <v>279</v>
      </c>
      <c r="J754" s="224" t="s">
        <v>277</v>
      </c>
      <c r="K754" s="225">
        <v>0</v>
      </c>
    </row>
    <row r="755" spans="2:11" x14ac:dyDescent="0.15">
      <c r="B755" s="224" t="s">
        <v>483</v>
      </c>
      <c r="C755" s="224">
        <v>1920</v>
      </c>
      <c r="D755" s="224" t="s">
        <v>449</v>
      </c>
      <c r="E755" s="224">
        <f>'Scot. - Woodland Creation Grant'!$C$9</f>
        <v>1920</v>
      </c>
      <c r="F755" s="224">
        <v>38.983590921784625</v>
      </c>
      <c r="G755" s="224">
        <v>1939.2</v>
      </c>
      <c r="H755" s="224">
        <v>38.983590921784625</v>
      </c>
      <c r="I755" s="224" t="s">
        <v>279</v>
      </c>
      <c r="J755" s="224" t="s">
        <v>277</v>
      </c>
      <c r="K755" s="225">
        <v>0</v>
      </c>
    </row>
    <row r="756" spans="2:11" x14ac:dyDescent="0.15">
      <c r="B756" s="224" t="s">
        <v>1336</v>
      </c>
      <c r="C756" s="224">
        <v>400</v>
      </c>
      <c r="D756" s="224" t="s">
        <v>449</v>
      </c>
      <c r="E756" s="224">
        <f>Sheet3!$C$9</f>
        <v>400</v>
      </c>
      <c r="F756" s="224">
        <v>38.983590921784625</v>
      </c>
      <c r="G756" s="224">
        <v>404</v>
      </c>
      <c r="H756" s="224">
        <v>38.983590921784625</v>
      </c>
      <c r="I756" s="224" t="s">
        <v>279</v>
      </c>
      <c r="J756" s="224" t="s">
        <v>277</v>
      </c>
      <c r="K756" s="225">
        <v>0</v>
      </c>
    </row>
    <row r="757" spans="2:11" x14ac:dyDescent="0.15">
      <c r="B757" s="224" t="s">
        <v>1346</v>
      </c>
      <c r="C757" s="224">
        <v>20.233590921784625</v>
      </c>
      <c r="D757" s="224" t="s">
        <v>449</v>
      </c>
      <c r="E757" s="224" t="e">
        <f>Sheet8!#REF!</f>
        <v>#REF!</v>
      </c>
      <c r="F757" s="224">
        <v>38.983590921784625</v>
      </c>
      <c r="G757" s="224">
        <v>20.435926831002472</v>
      </c>
      <c r="H757" s="224">
        <v>38.983590921784625</v>
      </c>
      <c r="I757" s="224" t="s">
        <v>279</v>
      </c>
      <c r="J757" s="224" t="s">
        <v>277</v>
      </c>
      <c r="K757" s="225">
        <v>0</v>
      </c>
    </row>
    <row r="758" spans="2:11" x14ac:dyDescent="0.15">
      <c r="B758" s="224" t="s">
        <v>1337</v>
      </c>
      <c r="C758" s="224">
        <v>45</v>
      </c>
      <c r="D758" s="224" t="s">
        <v>449</v>
      </c>
      <c r="E758" s="224">
        <f>Sheet4!$C$9</f>
        <v>45</v>
      </c>
      <c r="F758" s="224">
        <v>38.983590921784625</v>
      </c>
      <c r="G758" s="224">
        <v>45.45</v>
      </c>
      <c r="H758" s="224">
        <v>38.983590921784625</v>
      </c>
      <c r="I758" s="224" t="s">
        <v>279</v>
      </c>
      <c r="J758" s="224" t="s">
        <v>277</v>
      </c>
      <c r="K758" s="225">
        <v>0</v>
      </c>
    </row>
    <row r="759" spans="2:11" x14ac:dyDescent="0.15">
      <c r="B759" s="224" t="s">
        <v>483</v>
      </c>
      <c r="C759" s="224">
        <v>2</v>
      </c>
      <c r="D759" s="224" t="s">
        <v>321</v>
      </c>
      <c r="E759" s="224">
        <f>'Scot. - Woodland Creation Grant'!$C$90</f>
        <v>2</v>
      </c>
      <c r="F759" s="224">
        <v>38.983590921784625</v>
      </c>
      <c r="G759" s="224">
        <v>2.02</v>
      </c>
      <c r="H759" s="224">
        <v>38.983590921784625</v>
      </c>
      <c r="I759" s="224" t="s">
        <v>279</v>
      </c>
      <c r="J759" s="224" t="s">
        <v>277</v>
      </c>
      <c r="K759" s="225">
        <v>0</v>
      </c>
    </row>
    <row r="760" spans="2:11" x14ac:dyDescent="0.15">
      <c r="B760" s="224" t="s">
        <v>483</v>
      </c>
      <c r="C760" s="224">
        <v>4.4800000000000004</v>
      </c>
      <c r="D760" s="224" t="s">
        <v>322</v>
      </c>
      <c r="E760" s="224">
        <f>'Scot. - Woodland Creation Grant'!$C$91</f>
        <v>4.4800000000000004</v>
      </c>
      <c r="F760" s="224">
        <v>38.983590921784625</v>
      </c>
      <c r="G760" s="224">
        <v>4.5248000000000008</v>
      </c>
      <c r="H760" s="224">
        <v>38.983590921784625</v>
      </c>
      <c r="I760" s="224" t="s">
        <v>279</v>
      </c>
      <c r="J760" s="224" t="s">
        <v>277</v>
      </c>
      <c r="K760" s="225">
        <v>0</v>
      </c>
    </row>
    <row r="761" spans="2:11" x14ac:dyDescent="0.15">
      <c r="B761" s="224" t="s">
        <v>483</v>
      </c>
      <c r="C761" s="224">
        <v>1.6</v>
      </c>
      <c r="D761" s="224" t="s">
        <v>589</v>
      </c>
      <c r="E761" s="224">
        <f>'Scot. - Woodland Creation Grant'!$C$92</f>
        <v>1.6</v>
      </c>
      <c r="F761" s="224">
        <v>38.983590921784625</v>
      </c>
      <c r="G761" s="224">
        <v>1.6160000000000001</v>
      </c>
      <c r="H761" s="224">
        <v>38.983590921784625</v>
      </c>
      <c r="I761" s="224" t="s">
        <v>279</v>
      </c>
      <c r="J761" s="224" t="s">
        <v>277</v>
      </c>
      <c r="K761" s="225">
        <v>0</v>
      </c>
    </row>
    <row r="762" spans="2:11" x14ac:dyDescent="0.15">
      <c r="B762" s="224" t="s">
        <v>483</v>
      </c>
      <c r="C762" s="224">
        <v>136</v>
      </c>
      <c r="D762" s="224" t="s">
        <v>590</v>
      </c>
      <c r="E762" s="224">
        <f>'Scot. - Woodland Creation Grant'!$C$93</f>
        <v>136</v>
      </c>
      <c r="F762" s="224">
        <v>38.983590921784625</v>
      </c>
      <c r="G762" s="224">
        <v>137.36000000000001</v>
      </c>
      <c r="H762" s="224">
        <v>38.983590921784625</v>
      </c>
      <c r="I762" s="224" t="s">
        <v>279</v>
      </c>
      <c r="J762" s="224" t="s">
        <v>277</v>
      </c>
      <c r="K762" s="225">
        <v>0</v>
      </c>
    </row>
    <row r="763" spans="2:11" x14ac:dyDescent="0.15">
      <c r="B763" s="224" t="s">
        <v>483</v>
      </c>
      <c r="C763" s="224">
        <v>64</v>
      </c>
      <c r="D763" s="224" t="s">
        <v>591</v>
      </c>
      <c r="E763" s="224">
        <f>'Scot. - Woodland Creation Grant'!$C$95</f>
        <v>64</v>
      </c>
      <c r="F763" s="224">
        <v>38.983590921784625</v>
      </c>
      <c r="G763" s="224">
        <v>64.64</v>
      </c>
      <c r="H763" s="224">
        <v>38.983590921784625</v>
      </c>
      <c r="I763" s="224" t="s">
        <v>279</v>
      </c>
      <c r="J763" s="224" t="s">
        <v>277</v>
      </c>
      <c r="K763" s="225">
        <v>0</v>
      </c>
    </row>
    <row r="764" spans="2:11" x14ac:dyDescent="0.15">
      <c r="B764" s="224" t="s">
        <v>483</v>
      </c>
      <c r="C764" s="224">
        <v>280</v>
      </c>
      <c r="D764" s="224" t="s">
        <v>592</v>
      </c>
      <c r="E764" s="224">
        <f>'Scot. - Woodland Creation Grant'!$C$96</f>
        <v>280</v>
      </c>
      <c r="F764" s="224">
        <v>38.983590921784625</v>
      </c>
      <c r="G764" s="224">
        <v>282.8</v>
      </c>
      <c r="H764" s="224">
        <v>38.983590921784625</v>
      </c>
      <c r="I764" s="224" t="s">
        <v>279</v>
      </c>
      <c r="J764" s="224" t="s">
        <v>277</v>
      </c>
      <c r="K764" s="225">
        <v>0</v>
      </c>
    </row>
    <row r="765" spans="2:11" x14ac:dyDescent="0.15">
      <c r="B765" s="224" t="s">
        <v>483</v>
      </c>
      <c r="C765" s="224">
        <v>26.4</v>
      </c>
      <c r="D765" s="224" t="s">
        <v>593</v>
      </c>
      <c r="E765" s="224">
        <f>'Scot. - Woodland Creation Grant'!$C$97</f>
        <v>26.4</v>
      </c>
      <c r="F765" s="224">
        <v>38.983590921784625</v>
      </c>
      <c r="G765" s="224">
        <v>26.663999999999998</v>
      </c>
      <c r="H765" s="224">
        <v>38.983590921784625</v>
      </c>
      <c r="I765" s="224" t="s">
        <v>279</v>
      </c>
      <c r="J765" s="224" t="s">
        <v>277</v>
      </c>
      <c r="K765" s="225">
        <v>0</v>
      </c>
    </row>
    <row r="766" spans="2:11" x14ac:dyDescent="0.15">
      <c r="B766" s="224" t="s">
        <v>483</v>
      </c>
      <c r="C766" s="224">
        <v>225</v>
      </c>
      <c r="D766" s="224" t="s">
        <v>594</v>
      </c>
      <c r="E766" s="224">
        <f>'Scot. - Woodland Creation Grant'!$C$98</f>
        <v>225</v>
      </c>
      <c r="F766" s="224">
        <v>38.983590921784625</v>
      </c>
      <c r="G766" s="224">
        <v>227.25</v>
      </c>
      <c r="H766" s="224">
        <v>38.983590921784625</v>
      </c>
      <c r="I766" s="224" t="s">
        <v>279</v>
      </c>
      <c r="J766" s="224" t="s">
        <v>277</v>
      </c>
      <c r="K766" s="225">
        <v>0</v>
      </c>
    </row>
    <row r="767" spans="2:11" x14ac:dyDescent="0.15">
      <c r="B767" s="224" t="s">
        <v>483</v>
      </c>
      <c r="C767" s="224">
        <v>720</v>
      </c>
      <c r="D767" s="224" t="s">
        <v>595</v>
      </c>
      <c r="E767" s="224">
        <f>'Scot. - Woodland Creation Grant'!$C$99</f>
        <v>720</v>
      </c>
      <c r="F767" s="224">
        <v>38.983590921784625</v>
      </c>
      <c r="G767" s="224">
        <v>727.2</v>
      </c>
      <c r="H767" s="224">
        <v>38.983590921784625</v>
      </c>
      <c r="I767" s="224" t="s">
        <v>279</v>
      </c>
      <c r="J767" s="224" t="s">
        <v>277</v>
      </c>
      <c r="K767" s="225">
        <v>0</v>
      </c>
    </row>
    <row r="768" spans="2:11" x14ac:dyDescent="0.15">
      <c r="B768" s="224" t="s">
        <v>1209</v>
      </c>
      <c r="C768" s="224">
        <v>6</v>
      </c>
      <c r="D768" s="224" t="s">
        <v>1212</v>
      </c>
      <c r="E768" s="224">
        <f>Sheet6!$D$1</f>
        <v>6</v>
      </c>
      <c r="F768" s="224">
        <v>38.983590921784625</v>
      </c>
      <c r="G768" s="224">
        <v>6.06</v>
      </c>
      <c r="H768" s="224">
        <v>38.983590921784625</v>
      </c>
      <c r="I768" s="224" t="s">
        <v>279</v>
      </c>
      <c r="J768" s="224" t="s">
        <v>277</v>
      </c>
      <c r="K768" s="225">
        <v>0</v>
      </c>
    </row>
    <row r="769" spans="2:11" x14ac:dyDescent="0.15">
      <c r="B769" s="224" t="s">
        <v>1209</v>
      </c>
      <c r="C769" s="224">
        <v>60.350918638614338</v>
      </c>
      <c r="D769" s="224" t="s">
        <v>342</v>
      </c>
      <c r="E769" s="224">
        <f>Sheet6!$D$10</f>
        <v>60.350918638614338</v>
      </c>
      <c r="F769" s="224">
        <v>38.983590921784625</v>
      </c>
      <c r="G769" s="224">
        <v>60.954427825000479</v>
      </c>
      <c r="H769" s="224">
        <v>38.983590921784625</v>
      </c>
      <c r="I769" s="224" t="s">
        <v>279</v>
      </c>
      <c r="J769" s="224" t="s">
        <v>277</v>
      </c>
      <c r="K769" s="225">
        <v>0</v>
      </c>
    </row>
    <row r="770" spans="2:11" x14ac:dyDescent="0.15">
      <c r="B770" s="224" t="s">
        <v>1304</v>
      </c>
      <c r="C770" s="224">
        <v>166.34220473267442</v>
      </c>
      <c r="D770" s="224" t="s">
        <v>342</v>
      </c>
      <c r="E770" s="224">
        <f>Sheet5!$D$10</f>
        <v>166.34220473267442</v>
      </c>
      <c r="F770" s="224">
        <v>38.983590921784625</v>
      </c>
      <c r="G770" s="224">
        <v>168.00562678000117</v>
      </c>
      <c r="H770" s="224">
        <v>38.983590921784625</v>
      </c>
      <c r="I770" s="224" t="s">
        <v>279</v>
      </c>
      <c r="J770" s="224" t="s">
        <v>277</v>
      </c>
      <c r="K770" s="225">
        <v>0</v>
      </c>
    </row>
    <row r="771" spans="2:11" x14ac:dyDescent="0.15">
      <c r="B771" s="224" t="s">
        <v>20</v>
      </c>
      <c r="C771" s="224">
        <v>1</v>
      </c>
      <c r="D771" s="224" t="s">
        <v>342</v>
      </c>
      <c r="E771" s="224">
        <f>Costs!$D$10</f>
        <v>1</v>
      </c>
      <c r="F771" s="224">
        <v>38.983590921784625</v>
      </c>
      <c r="G771" s="224">
        <v>1.01</v>
      </c>
      <c r="H771" s="224">
        <v>38.983590921784625</v>
      </c>
      <c r="I771" s="224" t="s">
        <v>279</v>
      </c>
      <c r="J771" s="224" t="s">
        <v>277</v>
      </c>
      <c r="K771" s="225">
        <v>0</v>
      </c>
    </row>
    <row r="772" spans="2:11" x14ac:dyDescent="0.15">
      <c r="B772" s="224" t="s">
        <v>440</v>
      </c>
      <c r="C772" s="224">
        <v>1</v>
      </c>
      <c r="D772" s="224" t="s">
        <v>342</v>
      </c>
      <c r="E772" s="224">
        <f>'Costs - Nix Pocketbook'!$D$10</f>
        <v>1</v>
      </c>
      <c r="F772" s="224">
        <v>38.983590921784625</v>
      </c>
      <c r="G772" s="224">
        <v>1.01</v>
      </c>
      <c r="H772" s="224">
        <v>38.983590921784625</v>
      </c>
      <c r="I772" s="224" t="s">
        <v>279</v>
      </c>
      <c r="J772" s="224" t="s">
        <v>277</v>
      </c>
      <c r="K772" s="225">
        <v>0</v>
      </c>
    </row>
    <row r="773" spans="2:11" x14ac:dyDescent="0.15">
      <c r="B773" s="224" t="s">
        <v>483</v>
      </c>
      <c r="C773" s="224">
        <v>336</v>
      </c>
      <c r="D773" s="224" t="s">
        <v>342</v>
      </c>
      <c r="E773" s="224">
        <f>'Scot. - Woodland Creation Grant'!$D$10</f>
        <v>336</v>
      </c>
      <c r="F773" s="224">
        <v>38.983590921784625</v>
      </c>
      <c r="G773" s="224">
        <v>339.36</v>
      </c>
      <c r="H773" s="224">
        <v>38.983590921784625</v>
      </c>
      <c r="I773" s="224" t="s">
        <v>279</v>
      </c>
      <c r="J773" s="224" t="s">
        <v>277</v>
      </c>
      <c r="K773" s="225">
        <v>0</v>
      </c>
    </row>
    <row r="774" spans="2:11" x14ac:dyDescent="0.15">
      <c r="B774" s="224" t="s">
        <v>1336</v>
      </c>
      <c r="C774" s="224">
        <v>3120</v>
      </c>
      <c r="D774" s="224" t="s">
        <v>342</v>
      </c>
      <c r="E774" s="224">
        <f>Sheet3!$D$10</f>
        <v>3120</v>
      </c>
      <c r="F774" s="224">
        <v>38.983590921784625</v>
      </c>
      <c r="G774" s="224">
        <v>3151.2</v>
      </c>
      <c r="H774" s="224">
        <v>38.983590921784625</v>
      </c>
      <c r="I774" s="224" t="s">
        <v>279</v>
      </c>
      <c r="J774" s="224" t="s">
        <v>277</v>
      </c>
      <c r="K774" s="225">
        <v>0</v>
      </c>
    </row>
    <row r="775" spans="2:11" x14ac:dyDescent="0.15">
      <c r="B775" s="224" t="s">
        <v>1346</v>
      </c>
      <c r="C775" s="224">
        <v>10.1</v>
      </c>
      <c r="D775" s="224" t="s">
        <v>342</v>
      </c>
      <c r="E775" s="224" t="e">
        <f>Sheet8!#REF!</f>
        <v>#REF!</v>
      </c>
      <c r="F775" s="224">
        <v>38.983590921784625</v>
      </c>
      <c r="G775" s="224">
        <v>10.201000000000001</v>
      </c>
      <c r="H775" s="224">
        <v>38.983590921784625</v>
      </c>
      <c r="I775" s="224" t="s">
        <v>279</v>
      </c>
      <c r="J775" s="224" t="s">
        <v>277</v>
      </c>
      <c r="K775" s="225">
        <v>0</v>
      </c>
    </row>
    <row r="776" spans="2:11" x14ac:dyDescent="0.15">
      <c r="B776" s="224" t="s">
        <v>1209</v>
      </c>
      <c r="C776" s="224">
        <v>65.559251971947674</v>
      </c>
      <c r="D776" s="224" t="s">
        <v>345</v>
      </c>
      <c r="E776" s="224">
        <f>Sheet6!$D$11</f>
        <v>65.559251971947674</v>
      </c>
      <c r="F776" s="224">
        <v>38.983590921784625</v>
      </c>
      <c r="G776" s="224">
        <v>66.214844491667151</v>
      </c>
      <c r="H776" s="224">
        <v>38.983590921784625</v>
      </c>
      <c r="I776" s="224" t="s">
        <v>279</v>
      </c>
      <c r="J776" s="224" t="s">
        <v>277</v>
      </c>
      <c r="K776" s="225">
        <v>0</v>
      </c>
    </row>
    <row r="777" spans="2:11" x14ac:dyDescent="0.15">
      <c r="B777" s="224" t="s">
        <v>1304</v>
      </c>
      <c r="C777" s="224">
        <v>171.34220473267442</v>
      </c>
      <c r="D777" s="224" t="s">
        <v>345</v>
      </c>
      <c r="E777" s="224">
        <f>Sheet5!$D$11</f>
        <v>171.34220473267442</v>
      </c>
      <c r="F777" s="224">
        <v>38.983590921784625</v>
      </c>
      <c r="G777" s="224">
        <v>173.05562678000115</v>
      </c>
      <c r="H777" s="224">
        <v>38.983590921784625</v>
      </c>
      <c r="I777" s="224" t="s">
        <v>279</v>
      </c>
      <c r="J777" s="224" t="s">
        <v>277</v>
      </c>
      <c r="K777" s="225">
        <v>0</v>
      </c>
    </row>
    <row r="778" spans="2:11" x14ac:dyDescent="0.15">
      <c r="B778" s="224" t="s">
        <v>20</v>
      </c>
      <c r="C778" s="224">
        <v>1</v>
      </c>
      <c r="D778" s="224" t="s">
        <v>345</v>
      </c>
      <c r="E778" s="224">
        <f>Costs!$D$11</f>
        <v>1</v>
      </c>
      <c r="F778" s="224">
        <v>38.983590921784625</v>
      </c>
      <c r="G778" s="224">
        <v>1.01</v>
      </c>
      <c r="H778" s="224">
        <v>38.983590921784625</v>
      </c>
      <c r="I778" s="224" t="s">
        <v>279</v>
      </c>
      <c r="J778" s="224" t="s">
        <v>277</v>
      </c>
      <c r="K778" s="225">
        <v>0</v>
      </c>
    </row>
    <row r="779" spans="2:11" x14ac:dyDescent="0.15">
      <c r="B779" s="224" t="s">
        <v>440</v>
      </c>
      <c r="C779" s="224">
        <v>1</v>
      </c>
      <c r="D779" s="224" t="s">
        <v>345</v>
      </c>
      <c r="E779" s="224">
        <f>'Costs - Nix Pocketbook'!$D$11</f>
        <v>1</v>
      </c>
      <c r="F779" s="224">
        <v>38.983590921784625</v>
      </c>
      <c r="G779" s="224">
        <v>1.01</v>
      </c>
      <c r="H779" s="224">
        <v>38.983590921784625</v>
      </c>
      <c r="I779" s="224" t="s">
        <v>279</v>
      </c>
      <c r="J779" s="224" t="s">
        <v>277</v>
      </c>
      <c r="K779" s="225">
        <v>0</v>
      </c>
    </row>
    <row r="780" spans="2:11" x14ac:dyDescent="0.15">
      <c r="B780" s="224" t="s">
        <v>1209</v>
      </c>
      <c r="C780" s="224">
        <v>75.975918638614331</v>
      </c>
      <c r="D780" s="224" t="s">
        <v>348</v>
      </c>
      <c r="E780" s="224">
        <f>Sheet6!$D$12</f>
        <v>75.975918638614331</v>
      </c>
      <c r="F780" s="224">
        <v>38.983590921784625</v>
      </c>
      <c r="G780" s="224">
        <v>76.735677825000479</v>
      </c>
      <c r="H780" s="224">
        <v>38.983590921784625</v>
      </c>
      <c r="I780" s="224" t="s">
        <v>279</v>
      </c>
      <c r="J780" s="224" t="s">
        <v>277</v>
      </c>
      <c r="K780" s="225">
        <v>0</v>
      </c>
    </row>
    <row r="781" spans="2:11" x14ac:dyDescent="0.15">
      <c r="B781" s="224" t="s">
        <v>1304</v>
      </c>
      <c r="C781" s="224">
        <v>174.84220473267439</v>
      </c>
      <c r="D781" s="224" t="s">
        <v>348</v>
      </c>
      <c r="E781" s="224">
        <f>Sheet5!$D$12</f>
        <v>174.84220473267439</v>
      </c>
      <c r="F781" s="224">
        <v>38.983590921784625</v>
      </c>
      <c r="G781" s="224">
        <v>176.59062678000114</v>
      </c>
      <c r="H781" s="224">
        <v>38.983590921784625</v>
      </c>
      <c r="I781" s="224" t="s">
        <v>279</v>
      </c>
      <c r="J781" s="224" t="s">
        <v>277</v>
      </c>
      <c r="K781" s="225">
        <v>0</v>
      </c>
    </row>
    <row r="782" spans="2:11" x14ac:dyDescent="0.15">
      <c r="B782" s="224" t="s">
        <v>20</v>
      </c>
      <c r="C782" s="224">
        <v>1</v>
      </c>
      <c r="D782" s="224" t="s">
        <v>348</v>
      </c>
      <c r="E782" s="224">
        <f>Costs!$D$12</f>
        <v>1</v>
      </c>
      <c r="F782" s="224">
        <v>38.983590921784625</v>
      </c>
      <c r="G782" s="224">
        <v>1.01</v>
      </c>
      <c r="H782" s="224">
        <v>38.983590921784625</v>
      </c>
      <c r="I782" s="224" t="s">
        <v>279</v>
      </c>
      <c r="J782" s="224" t="s">
        <v>277</v>
      </c>
      <c r="K782" s="225">
        <v>0</v>
      </c>
    </row>
    <row r="783" spans="2:11" x14ac:dyDescent="0.15">
      <c r="B783" s="224" t="s">
        <v>483</v>
      </c>
      <c r="C783" s="224">
        <v>272</v>
      </c>
      <c r="D783" s="224" t="s">
        <v>348</v>
      </c>
      <c r="E783" s="224">
        <f>'Scot. - Woodland Creation Grant'!$D$12</f>
        <v>272</v>
      </c>
      <c r="F783" s="224">
        <v>38.983590921784625</v>
      </c>
      <c r="G783" s="224">
        <v>274.72000000000003</v>
      </c>
      <c r="H783" s="224">
        <v>38.983590921784625</v>
      </c>
      <c r="I783" s="224" t="s">
        <v>279</v>
      </c>
      <c r="J783" s="224" t="s">
        <v>277</v>
      </c>
      <c r="K783" s="225">
        <v>0</v>
      </c>
    </row>
    <row r="784" spans="2:11" x14ac:dyDescent="0.15">
      <c r="B784" s="224" t="s">
        <v>1209</v>
      </c>
      <c r="C784" s="224">
        <v>86.392585305281003</v>
      </c>
      <c r="D784" s="224" t="s">
        <v>351</v>
      </c>
      <c r="E784" s="224">
        <f>Sheet6!$D$13</f>
        <v>86.392585305281003</v>
      </c>
      <c r="F784" s="224">
        <v>38.983590921784625</v>
      </c>
      <c r="G784" s="224">
        <v>87.256511158333808</v>
      </c>
      <c r="H784" s="224">
        <v>38.983590921784625</v>
      </c>
      <c r="I784" s="224" t="s">
        <v>279</v>
      </c>
      <c r="J784" s="224" t="s">
        <v>277</v>
      </c>
      <c r="K784" s="225">
        <v>0</v>
      </c>
    </row>
    <row r="785" spans="2:11" x14ac:dyDescent="0.15">
      <c r="B785" s="224" t="s">
        <v>1304</v>
      </c>
      <c r="C785" s="224">
        <v>178.84220473267442</v>
      </c>
      <c r="D785" s="224" t="s">
        <v>351</v>
      </c>
      <c r="E785" s="224">
        <f>Sheet5!$D$13</f>
        <v>178.84220473267442</v>
      </c>
      <c r="F785" s="224">
        <v>38.983590921784625</v>
      </c>
      <c r="G785" s="224">
        <v>180.63062678000117</v>
      </c>
      <c r="H785" s="224">
        <v>38.983590921784625</v>
      </c>
      <c r="I785" s="224" t="s">
        <v>279</v>
      </c>
      <c r="J785" s="224" t="s">
        <v>277</v>
      </c>
      <c r="K785" s="225">
        <v>0</v>
      </c>
    </row>
    <row r="786" spans="2:11" x14ac:dyDescent="0.15">
      <c r="B786" s="224" t="s">
        <v>20</v>
      </c>
      <c r="C786" s="224">
        <v>1</v>
      </c>
      <c r="D786" s="224" t="s">
        <v>351</v>
      </c>
      <c r="E786" s="224">
        <f>Costs!$D$13</f>
        <v>1</v>
      </c>
      <c r="F786" s="224">
        <v>38.983590921784625</v>
      </c>
      <c r="G786" s="224">
        <v>1.01</v>
      </c>
      <c r="H786" s="224">
        <v>38.983590921784625</v>
      </c>
      <c r="I786" s="224" t="s">
        <v>279</v>
      </c>
      <c r="J786" s="224" t="s">
        <v>277</v>
      </c>
      <c r="K786" s="225">
        <v>0</v>
      </c>
    </row>
    <row r="787" spans="2:11" x14ac:dyDescent="0.15">
      <c r="B787" s="224" t="s">
        <v>440</v>
      </c>
      <c r="C787" s="224">
        <v>1</v>
      </c>
      <c r="D787" s="224" t="s">
        <v>351</v>
      </c>
      <c r="E787" s="224">
        <f>'Costs - Nix Pocketbook'!$D$13</f>
        <v>1</v>
      </c>
      <c r="F787" s="224">
        <v>38.983590921784625</v>
      </c>
      <c r="G787" s="224">
        <v>1.01</v>
      </c>
      <c r="H787" s="224">
        <v>38.983590921784625</v>
      </c>
      <c r="I787" s="224" t="s">
        <v>279</v>
      </c>
      <c r="J787" s="224" t="s">
        <v>277</v>
      </c>
      <c r="K787" s="225">
        <v>0</v>
      </c>
    </row>
    <row r="788" spans="2:11" x14ac:dyDescent="0.15">
      <c r="B788" s="224" t="s">
        <v>483</v>
      </c>
      <c r="C788" s="224">
        <v>128</v>
      </c>
      <c r="D788" s="224" t="s">
        <v>351</v>
      </c>
      <c r="E788" s="224">
        <f>'Scot. - Woodland Creation Grant'!$D$13</f>
        <v>128</v>
      </c>
      <c r="F788" s="224">
        <v>38.983590921784625</v>
      </c>
      <c r="G788" s="224">
        <v>129.28</v>
      </c>
      <c r="H788" s="224">
        <v>38.983590921784625</v>
      </c>
      <c r="I788" s="224" t="s">
        <v>279</v>
      </c>
      <c r="J788" s="224" t="s">
        <v>277</v>
      </c>
      <c r="K788" s="225">
        <v>0</v>
      </c>
    </row>
    <row r="789" spans="2:11" x14ac:dyDescent="0.15">
      <c r="B789" s="224" t="s">
        <v>276</v>
      </c>
      <c r="C789" s="224">
        <v>1</v>
      </c>
      <c r="D789" s="224" t="s">
        <v>659</v>
      </c>
      <c r="E789" s="224">
        <f>'Project Details and Calculation'!$D$137</f>
        <v>1</v>
      </c>
      <c r="F789" s="224">
        <v>38.983590921784625</v>
      </c>
      <c r="G789" s="224">
        <v>1.01</v>
      </c>
      <c r="H789" s="224">
        <v>38.983590921784625</v>
      </c>
      <c r="I789" s="224" t="s">
        <v>279</v>
      </c>
      <c r="J789" s="224" t="s">
        <v>277</v>
      </c>
      <c r="K789" s="225">
        <v>0</v>
      </c>
    </row>
    <row r="790" spans="2:11" x14ac:dyDescent="0.15">
      <c r="B790" s="224" t="s">
        <v>1209</v>
      </c>
      <c r="C790" s="224">
        <v>96.80925197194766</v>
      </c>
      <c r="D790" s="224" t="s">
        <v>354</v>
      </c>
      <c r="E790" s="224">
        <f>Sheet6!$D$14</f>
        <v>96.80925197194766</v>
      </c>
      <c r="F790" s="224">
        <v>38.983590921784625</v>
      </c>
      <c r="G790" s="224">
        <v>97.777344491667137</v>
      </c>
      <c r="H790" s="224">
        <v>38.983590921784625</v>
      </c>
      <c r="I790" s="224" t="s">
        <v>279</v>
      </c>
      <c r="J790" s="224" t="s">
        <v>277</v>
      </c>
      <c r="K790" s="225">
        <v>0</v>
      </c>
    </row>
    <row r="791" spans="2:11" x14ac:dyDescent="0.15">
      <c r="B791" s="224" t="s">
        <v>1304</v>
      </c>
      <c r="C791" s="224">
        <v>181.84220473267439</v>
      </c>
      <c r="D791" s="224" t="s">
        <v>354</v>
      </c>
      <c r="E791" s="224">
        <f>Sheet5!$D$14</f>
        <v>181.84220473267439</v>
      </c>
      <c r="F791" s="224">
        <v>38.983590921784625</v>
      </c>
      <c r="G791" s="224">
        <v>183.66062678000114</v>
      </c>
      <c r="H791" s="224">
        <v>38.983590921784625</v>
      </c>
      <c r="I791" s="224" t="s">
        <v>279</v>
      </c>
      <c r="J791" s="224" t="s">
        <v>277</v>
      </c>
      <c r="K791" s="225">
        <v>0</v>
      </c>
    </row>
    <row r="792" spans="2:11" x14ac:dyDescent="0.15">
      <c r="B792" s="224" t="s">
        <v>20</v>
      </c>
      <c r="C792" s="224">
        <v>1</v>
      </c>
      <c r="D792" s="224" t="s">
        <v>354</v>
      </c>
      <c r="E792" s="224">
        <f>Costs!$D$14</f>
        <v>1</v>
      </c>
      <c r="F792" s="224">
        <v>38.983590921784625</v>
      </c>
      <c r="G792" s="224">
        <v>1.01</v>
      </c>
      <c r="H792" s="224">
        <v>38.983590921784625</v>
      </c>
      <c r="I792" s="224" t="s">
        <v>279</v>
      </c>
      <c r="J792" s="224" t="s">
        <v>277</v>
      </c>
      <c r="K792" s="225">
        <v>0</v>
      </c>
    </row>
    <row r="793" spans="2:11" x14ac:dyDescent="0.15">
      <c r="B793" s="224" t="s">
        <v>440</v>
      </c>
      <c r="C793" s="224">
        <v>1</v>
      </c>
      <c r="D793" s="224" t="s">
        <v>354</v>
      </c>
      <c r="E793" s="224">
        <f>'Costs - Nix Pocketbook'!$D$14</f>
        <v>1</v>
      </c>
      <c r="F793" s="224">
        <v>38.983590921784625</v>
      </c>
      <c r="G793" s="224">
        <v>1.01</v>
      </c>
      <c r="H793" s="224">
        <v>38.983590921784625</v>
      </c>
      <c r="I793" s="224" t="s">
        <v>279</v>
      </c>
      <c r="J793" s="224" t="s">
        <v>277</v>
      </c>
      <c r="K793" s="225">
        <v>0</v>
      </c>
    </row>
    <row r="794" spans="2:11" x14ac:dyDescent="0.15">
      <c r="B794" s="224" t="s">
        <v>483</v>
      </c>
      <c r="C794" s="224">
        <v>272</v>
      </c>
      <c r="D794" s="224" t="s">
        <v>354</v>
      </c>
      <c r="E794" s="224">
        <f>'Scot. - Woodland Creation Grant'!$D$14</f>
        <v>272</v>
      </c>
      <c r="F794" s="224">
        <v>38.983590921784625</v>
      </c>
      <c r="G794" s="224">
        <v>274.72000000000003</v>
      </c>
      <c r="H794" s="224">
        <v>38.983590921784625</v>
      </c>
      <c r="I794" s="224" t="s">
        <v>279</v>
      </c>
      <c r="J794" s="224" t="s">
        <v>277</v>
      </c>
      <c r="K794" s="225">
        <v>0</v>
      </c>
    </row>
    <row r="795" spans="2:11" x14ac:dyDescent="0.15">
      <c r="B795" s="224" t="s">
        <v>1209</v>
      </c>
      <c r="C795" s="224">
        <v>107.22591863861433</v>
      </c>
      <c r="D795" s="224" t="s">
        <v>357</v>
      </c>
      <c r="E795" s="224">
        <f>Sheet6!$D$15</f>
        <v>107.22591863861433</v>
      </c>
      <c r="F795" s="224">
        <v>38.983590921784625</v>
      </c>
      <c r="G795" s="224">
        <v>108.29817782500048</v>
      </c>
      <c r="H795" s="224">
        <v>38.983590921784625</v>
      </c>
      <c r="I795" s="224" t="s">
        <v>279</v>
      </c>
      <c r="J795" s="224" t="s">
        <v>277</v>
      </c>
      <c r="K795" s="225">
        <v>0</v>
      </c>
    </row>
    <row r="796" spans="2:11" x14ac:dyDescent="0.15">
      <c r="B796" s="224" t="s">
        <v>1304</v>
      </c>
      <c r="C796" s="224">
        <v>182.84220473267442</v>
      </c>
      <c r="D796" s="224" t="s">
        <v>357</v>
      </c>
      <c r="E796" s="224">
        <f>Sheet5!$D$15</f>
        <v>182.84220473267442</v>
      </c>
      <c r="F796" s="224">
        <v>38.983590921784625</v>
      </c>
      <c r="G796" s="224">
        <v>184.67062678000116</v>
      </c>
      <c r="H796" s="224">
        <v>38.983590921784625</v>
      </c>
      <c r="I796" s="224" t="s">
        <v>279</v>
      </c>
      <c r="J796" s="224" t="s">
        <v>277</v>
      </c>
      <c r="K796" s="225">
        <v>0</v>
      </c>
    </row>
    <row r="797" spans="2:11" x14ac:dyDescent="0.15">
      <c r="B797" s="224" t="s">
        <v>20</v>
      </c>
      <c r="C797" s="224">
        <v>1</v>
      </c>
      <c r="D797" s="224" t="s">
        <v>357</v>
      </c>
      <c r="E797" s="224">
        <f>Costs!$D$15</f>
        <v>1</v>
      </c>
      <c r="F797" s="224">
        <v>38.983590921784625</v>
      </c>
      <c r="G797" s="224">
        <v>1.01</v>
      </c>
      <c r="H797" s="224">
        <v>38.983590921784625</v>
      </c>
      <c r="I797" s="224" t="s">
        <v>279</v>
      </c>
      <c r="J797" s="224" t="s">
        <v>277</v>
      </c>
      <c r="K797" s="225">
        <v>0</v>
      </c>
    </row>
    <row r="798" spans="2:11" x14ac:dyDescent="0.15">
      <c r="B798" s="224" t="s">
        <v>483</v>
      </c>
      <c r="C798" s="224">
        <v>96</v>
      </c>
      <c r="D798" s="224" t="s">
        <v>357</v>
      </c>
      <c r="E798" s="224">
        <f>'Scot. - Woodland Creation Grant'!$D$15</f>
        <v>96</v>
      </c>
      <c r="F798" s="224">
        <v>38.983590921784625</v>
      </c>
      <c r="G798" s="224">
        <v>96.96</v>
      </c>
      <c r="H798" s="224">
        <v>38.983590921784625</v>
      </c>
      <c r="I798" s="224" t="s">
        <v>279</v>
      </c>
      <c r="J798" s="224" t="s">
        <v>277</v>
      </c>
      <c r="K798" s="225">
        <v>0</v>
      </c>
    </row>
    <row r="799" spans="2:11" x14ac:dyDescent="0.15">
      <c r="B799" s="224" t="s">
        <v>1209</v>
      </c>
      <c r="C799" s="224">
        <v>117.642585305281</v>
      </c>
      <c r="D799" s="224" t="s">
        <v>441</v>
      </c>
      <c r="E799" s="224">
        <f>Sheet6!$D$16</f>
        <v>117.642585305281</v>
      </c>
      <c r="F799" s="224">
        <v>38.983590921784625</v>
      </c>
      <c r="G799" s="224">
        <v>118.81901115833381</v>
      </c>
      <c r="H799" s="224">
        <v>38.983590921784625</v>
      </c>
      <c r="I799" s="224" t="s">
        <v>279</v>
      </c>
      <c r="J799" s="224" t="s">
        <v>277</v>
      </c>
      <c r="K799" s="225">
        <v>0</v>
      </c>
    </row>
    <row r="800" spans="2:11" x14ac:dyDescent="0.15">
      <c r="B800" s="224" t="s">
        <v>1304</v>
      </c>
      <c r="C800" s="224">
        <v>183.84220473267442</v>
      </c>
      <c r="D800" s="224" t="s">
        <v>441</v>
      </c>
      <c r="E800" s="224">
        <f>Sheet5!$D$16</f>
        <v>183.84220473267442</v>
      </c>
      <c r="F800" s="224">
        <v>38.983590921784625</v>
      </c>
      <c r="G800" s="224">
        <v>185.68062678000115</v>
      </c>
      <c r="H800" s="224">
        <v>38.983590921784625</v>
      </c>
      <c r="I800" s="224" t="s">
        <v>279</v>
      </c>
      <c r="J800" s="224" t="s">
        <v>277</v>
      </c>
      <c r="K800" s="225">
        <v>0</v>
      </c>
    </row>
    <row r="801" spans="2:11" x14ac:dyDescent="0.15">
      <c r="B801" s="224" t="s">
        <v>440</v>
      </c>
      <c r="C801" s="224">
        <v>1</v>
      </c>
      <c r="D801" s="224" t="s">
        <v>441</v>
      </c>
      <c r="E801" s="224">
        <f>'Costs - Nix Pocketbook'!$D$16</f>
        <v>1</v>
      </c>
      <c r="F801" s="224">
        <v>38.983590921784625</v>
      </c>
      <c r="G801" s="224">
        <v>1.01</v>
      </c>
      <c r="H801" s="224">
        <v>38.983590921784625</v>
      </c>
      <c r="I801" s="224" t="s">
        <v>279</v>
      </c>
      <c r="J801" s="224" t="s">
        <v>277</v>
      </c>
      <c r="K801" s="225">
        <v>0</v>
      </c>
    </row>
    <row r="802" spans="2:11" x14ac:dyDescent="0.15">
      <c r="B802" s="224" t="s">
        <v>483</v>
      </c>
      <c r="C802" s="224">
        <v>400</v>
      </c>
      <c r="D802" s="224" t="s">
        <v>441</v>
      </c>
      <c r="E802" s="224">
        <f>'Scot. - Woodland Creation Grant'!$D$16</f>
        <v>400</v>
      </c>
      <c r="F802" s="224">
        <v>38.983590921784625</v>
      </c>
      <c r="G802" s="224">
        <v>404</v>
      </c>
      <c r="H802" s="224">
        <v>38.983590921784625</v>
      </c>
      <c r="I802" s="224" t="s">
        <v>279</v>
      </c>
      <c r="J802" s="224" t="s">
        <v>277</v>
      </c>
      <c r="K802" s="225">
        <v>0</v>
      </c>
    </row>
    <row r="803" spans="2:11" x14ac:dyDescent="0.15">
      <c r="B803" s="224" t="s">
        <v>1209</v>
      </c>
      <c r="C803" s="224">
        <v>128.05925197194767</v>
      </c>
      <c r="D803" s="224" t="s">
        <v>370</v>
      </c>
      <c r="E803" s="224">
        <f>Sheet6!$D$17</f>
        <v>128.05925197194767</v>
      </c>
      <c r="F803" s="224">
        <v>38.983590921784625</v>
      </c>
      <c r="G803" s="224">
        <v>129.33984449166715</v>
      </c>
      <c r="H803" s="224">
        <v>38.983590921784625</v>
      </c>
      <c r="I803" s="224" t="s">
        <v>279</v>
      </c>
      <c r="J803" s="224" t="s">
        <v>277</v>
      </c>
      <c r="K803" s="225">
        <v>0</v>
      </c>
    </row>
    <row r="804" spans="2:11" x14ac:dyDescent="0.15">
      <c r="B804" s="224" t="s">
        <v>1304</v>
      </c>
      <c r="C804" s="224">
        <v>183.84220473267442</v>
      </c>
      <c r="D804" s="224" t="s">
        <v>370</v>
      </c>
      <c r="E804" s="224">
        <f>Sheet5!$D$17</f>
        <v>183.84220473267442</v>
      </c>
      <c r="F804" s="224">
        <v>38.983590921784625</v>
      </c>
      <c r="G804" s="224">
        <v>185.68062678000115</v>
      </c>
      <c r="H804" s="224">
        <v>38.983590921784625</v>
      </c>
      <c r="I804" s="224" t="s">
        <v>279</v>
      </c>
      <c r="J804" s="224" t="s">
        <v>277</v>
      </c>
      <c r="K804" s="225">
        <v>0</v>
      </c>
    </row>
    <row r="805" spans="2:11" x14ac:dyDescent="0.15">
      <c r="B805" s="224" t="s">
        <v>20</v>
      </c>
      <c r="C805" s="224">
        <v>1</v>
      </c>
      <c r="D805" s="224" t="s">
        <v>370</v>
      </c>
      <c r="E805" s="224">
        <f>Costs!$D$17</f>
        <v>1</v>
      </c>
      <c r="F805" s="224">
        <v>38.983590921784625</v>
      </c>
      <c r="G805" s="224">
        <v>1.01</v>
      </c>
      <c r="H805" s="224">
        <v>38.983590921784625</v>
      </c>
      <c r="I805" s="224" t="s">
        <v>279</v>
      </c>
      <c r="J805" s="224" t="s">
        <v>277</v>
      </c>
      <c r="K805" s="225">
        <v>0</v>
      </c>
    </row>
    <row r="806" spans="2:11" x14ac:dyDescent="0.15">
      <c r="B806" s="224" t="s">
        <v>440</v>
      </c>
      <c r="C806" s="224">
        <v>1</v>
      </c>
      <c r="D806" s="224" t="s">
        <v>370</v>
      </c>
      <c r="E806" s="224">
        <f>'Costs - Nix Pocketbook'!$D$17</f>
        <v>1</v>
      </c>
      <c r="F806" s="224">
        <v>38.983590921784625</v>
      </c>
      <c r="G806" s="224">
        <v>1.01</v>
      </c>
      <c r="H806" s="224">
        <v>38.983590921784625</v>
      </c>
      <c r="I806" s="224" t="s">
        <v>279</v>
      </c>
      <c r="J806" s="224" t="s">
        <v>277</v>
      </c>
      <c r="K806" s="225">
        <v>0</v>
      </c>
    </row>
    <row r="807" spans="2:11" x14ac:dyDescent="0.15">
      <c r="B807" s="224" t="s">
        <v>483</v>
      </c>
      <c r="C807" s="224">
        <v>624</v>
      </c>
      <c r="D807" s="224" t="s">
        <v>370</v>
      </c>
      <c r="E807" s="224">
        <f>'Scot. - Woodland Creation Grant'!$D$17</f>
        <v>624</v>
      </c>
      <c r="F807" s="224">
        <v>38.983590921784625</v>
      </c>
      <c r="G807" s="224">
        <v>630.24</v>
      </c>
      <c r="H807" s="224">
        <v>38.983590921784625</v>
      </c>
      <c r="I807" s="224" t="s">
        <v>279</v>
      </c>
      <c r="J807" s="224" t="s">
        <v>277</v>
      </c>
      <c r="K807" s="225">
        <v>0</v>
      </c>
    </row>
    <row r="808" spans="2:11" x14ac:dyDescent="0.15">
      <c r="B808" s="224" t="s">
        <v>276</v>
      </c>
      <c r="C808" s="224">
        <v>50</v>
      </c>
      <c r="D808" s="224" t="s">
        <v>715</v>
      </c>
      <c r="E808" s="224">
        <f>'Project Details and Calculation'!$D$179</f>
        <v>50</v>
      </c>
      <c r="F808" s="224">
        <v>38.983590921784625</v>
      </c>
      <c r="G808" s="224">
        <v>50.5</v>
      </c>
      <c r="H808" s="224">
        <v>38.983590921784625</v>
      </c>
      <c r="I808" s="224" t="s">
        <v>279</v>
      </c>
      <c r="J808" s="224" t="s">
        <v>277</v>
      </c>
      <c r="K808" s="225">
        <v>0</v>
      </c>
    </row>
    <row r="809" spans="2:11" x14ac:dyDescent="0.15">
      <c r="B809" s="224" t="s">
        <v>1209</v>
      </c>
      <c r="C809" s="224">
        <v>138.47591863861433</v>
      </c>
      <c r="D809" s="224" t="s">
        <v>373</v>
      </c>
      <c r="E809" s="224">
        <f>Sheet6!$D$18</f>
        <v>138.47591863861433</v>
      </c>
      <c r="F809" s="224">
        <v>38.983590921784625</v>
      </c>
      <c r="G809" s="224">
        <v>139.86067782500047</v>
      </c>
      <c r="H809" s="224">
        <v>38.983590921784625</v>
      </c>
      <c r="I809" s="224" t="s">
        <v>279</v>
      </c>
      <c r="J809" s="224" t="s">
        <v>277</v>
      </c>
      <c r="K809" s="225">
        <v>0</v>
      </c>
    </row>
    <row r="810" spans="2:11" x14ac:dyDescent="0.15">
      <c r="B810" s="224" t="s">
        <v>1304</v>
      </c>
      <c r="C810" s="224">
        <v>187.34220473267439</v>
      </c>
      <c r="D810" s="224" t="s">
        <v>373</v>
      </c>
      <c r="E810" s="224">
        <f>Sheet5!$D$18</f>
        <v>187.34220473267439</v>
      </c>
      <c r="F810" s="224">
        <v>38.983590921784625</v>
      </c>
      <c r="G810" s="224">
        <v>189.21562678000114</v>
      </c>
      <c r="H810" s="224">
        <v>38.983590921784625</v>
      </c>
      <c r="I810" s="224" t="s">
        <v>279</v>
      </c>
      <c r="J810" s="224" t="s">
        <v>277</v>
      </c>
      <c r="K810" s="225">
        <v>0</v>
      </c>
    </row>
    <row r="811" spans="2:11" x14ac:dyDescent="0.15">
      <c r="B811" s="224" t="s">
        <v>20</v>
      </c>
      <c r="C811" s="224">
        <v>1</v>
      </c>
      <c r="D811" s="224" t="s">
        <v>373</v>
      </c>
      <c r="E811" s="224">
        <f>Costs!$D$18</f>
        <v>1</v>
      </c>
      <c r="F811" s="224">
        <v>38.983590921784625</v>
      </c>
      <c r="G811" s="224">
        <v>1.01</v>
      </c>
      <c r="H811" s="224">
        <v>38.983590921784625</v>
      </c>
      <c r="I811" s="224" t="s">
        <v>279</v>
      </c>
      <c r="J811" s="224" t="s">
        <v>277</v>
      </c>
      <c r="K811" s="225">
        <v>0</v>
      </c>
    </row>
    <row r="812" spans="2:11" x14ac:dyDescent="0.15">
      <c r="B812" s="224" t="s">
        <v>276</v>
      </c>
      <c r="C812" s="224">
        <v>6</v>
      </c>
      <c r="D812" s="224" t="s">
        <v>721</v>
      </c>
      <c r="E812" s="224">
        <f>'Project Details and Calculation'!$D$183</f>
        <v>6</v>
      </c>
      <c r="F812" s="224">
        <v>38.983590921784625</v>
      </c>
      <c r="G812" s="224">
        <v>6.06</v>
      </c>
      <c r="H812" s="224">
        <v>38.983590921784625</v>
      </c>
      <c r="I812" s="224" t="s">
        <v>279</v>
      </c>
      <c r="J812" s="224" t="s">
        <v>277</v>
      </c>
      <c r="K812" s="225">
        <v>0</v>
      </c>
    </row>
    <row r="813" spans="2:11" x14ac:dyDescent="0.15">
      <c r="B813" s="224" t="s">
        <v>1209</v>
      </c>
      <c r="C813" s="224">
        <v>148.89258530528102</v>
      </c>
      <c r="D813" s="224" t="s">
        <v>444</v>
      </c>
      <c r="E813" s="224">
        <f>Sheet6!$D$19</f>
        <v>148.89258530528102</v>
      </c>
      <c r="F813" s="224">
        <v>38.983590921784625</v>
      </c>
      <c r="G813" s="224">
        <v>150.38151115833384</v>
      </c>
      <c r="H813" s="224">
        <v>38.983590921784625</v>
      </c>
      <c r="I813" s="224" t="s">
        <v>279</v>
      </c>
      <c r="J813" s="224" t="s">
        <v>277</v>
      </c>
      <c r="K813" s="225">
        <v>0</v>
      </c>
    </row>
    <row r="814" spans="2:11" x14ac:dyDescent="0.15">
      <c r="B814" s="224" t="s">
        <v>1304</v>
      </c>
      <c r="C814" s="224">
        <v>192.34220473267442</v>
      </c>
      <c r="D814" s="224" t="s">
        <v>444</v>
      </c>
      <c r="E814" s="224">
        <f>Sheet5!$D$19</f>
        <v>192.34220473267442</v>
      </c>
      <c r="F814" s="224">
        <v>38.983590921784625</v>
      </c>
      <c r="G814" s="224">
        <v>194.26562678000116</v>
      </c>
      <c r="H814" s="224">
        <v>38.983590921784625</v>
      </c>
      <c r="I814" s="224" t="s">
        <v>279</v>
      </c>
      <c r="J814" s="224" t="s">
        <v>277</v>
      </c>
      <c r="K814" s="225">
        <v>0</v>
      </c>
    </row>
    <row r="815" spans="2:11" x14ac:dyDescent="0.15">
      <c r="B815" s="224" t="s">
        <v>440</v>
      </c>
      <c r="C815" s="224">
        <v>1</v>
      </c>
      <c r="D815" s="224" t="s">
        <v>444</v>
      </c>
      <c r="E815" s="224">
        <f>'Costs - Nix Pocketbook'!$D$19</f>
        <v>1</v>
      </c>
      <c r="F815" s="224">
        <v>38.983590921784625</v>
      </c>
      <c r="G815" s="224">
        <v>1.01</v>
      </c>
      <c r="H815" s="224">
        <v>38.983590921784625</v>
      </c>
      <c r="I815" s="224" t="s">
        <v>279</v>
      </c>
      <c r="J815" s="224" t="s">
        <v>277</v>
      </c>
      <c r="K815" s="225">
        <v>0</v>
      </c>
    </row>
    <row r="816" spans="2:11" x14ac:dyDescent="0.15">
      <c r="B816" s="224" t="s">
        <v>1209</v>
      </c>
      <c r="C816" s="224">
        <v>24.934251971947678</v>
      </c>
      <c r="D816" s="224" t="s">
        <v>1219</v>
      </c>
      <c r="E816" s="224">
        <f>Sheet6!$D$2</f>
        <v>24.934251971947678</v>
      </c>
      <c r="F816" s="224">
        <v>38.983590921784625</v>
      </c>
      <c r="G816" s="224">
        <v>25.183594491667154</v>
      </c>
      <c r="H816" s="224">
        <v>38.983590921784625</v>
      </c>
      <c r="I816" s="224" t="s">
        <v>279</v>
      </c>
      <c r="J816" s="224" t="s">
        <v>277</v>
      </c>
      <c r="K816" s="225">
        <v>0</v>
      </c>
    </row>
    <row r="817" spans="2:11" x14ac:dyDescent="0.15">
      <c r="B817" s="224" t="s">
        <v>1304</v>
      </c>
      <c r="C817" s="224">
        <v>2.5</v>
      </c>
      <c r="D817" s="224" t="s">
        <v>1219</v>
      </c>
      <c r="E817" s="224">
        <f>Sheet5!$D$2</f>
        <v>2.5</v>
      </c>
      <c r="F817" s="224">
        <v>38.983590921784625</v>
      </c>
      <c r="G817" s="224">
        <v>2.5249999999999999</v>
      </c>
      <c r="H817" s="224">
        <v>38.983590921784625</v>
      </c>
      <c r="I817" s="224" t="s">
        <v>279</v>
      </c>
      <c r="J817" s="224" t="s">
        <v>277</v>
      </c>
      <c r="K817" s="225">
        <v>0</v>
      </c>
    </row>
    <row r="818" spans="2:11" x14ac:dyDescent="0.15">
      <c r="B818" s="224" t="s">
        <v>1336</v>
      </c>
      <c r="C818" s="224">
        <v>1040</v>
      </c>
      <c r="D818" s="224" t="s">
        <v>1219</v>
      </c>
      <c r="E818" s="224">
        <f>Sheet3!$D$2</f>
        <v>1040</v>
      </c>
      <c r="F818" s="224">
        <v>38.983590921784625</v>
      </c>
      <c r="G818" s="224">
        <v>1050.4000000000001</v>
      </c>
      <c r="H818" s="224">
        <v>38.983590921784625</v>
      </c>
      <c r="I818" s="224" t="s">
        <v>279</v>
      </c>
      <c r="J818" s="224" t="s">
        <v>277</v>
      </c>
      <c r="K818" s="225">
        <v>0</v>
      </c>
    </row>
    <row r="819" spans="2:11" x14ac:dyDescent="0.15">
      <c r="B819" s="224" t="s">
        <v>1346</v>
      </c>
      <c r="C819" s="224">
        <v>101</v>
      </c>
      <c r="D819" s="224" t="s">
        <v>1219</v>
      </c>
      <c r="E819" s="224" t="e">
        <f>Sheet8!#REF!</f>
        <v>#REF!</v>
      </c>
      <c r="F819" s="224">
        <v>38.983590921784625</v>
      </c>
      <c r="G819" s="224">
        <v>102.01</v>
      </c>
      <c r="H819" s="224">
        <v>38.983590921784625</v>
      </c>
      <c r="I819" s="224" t="s">
        <v>279</v>
      </c>
      <c r="J819" s="224" t="s">
        <v>277</v>
      </c>
      <c r="K819" s="225">
        <v>0</v>
      </c>
    </row>
    <row r="820" spans="2:11" x14ac:dyDescent="0.15">
      <c r="B820" s="224" t="s">
        <v>1209</v>
      </c>
      <c r="C820" s="224">
        <v>159.30925197194767</v>
      </c>
      <c r="D820" s="224" t="s">
        <v>378</v>
      </c>
      <c r="E820" s="224">
        <f>Sheet6!$D$20</f>
        <v>159.30925197194767</v>
      </c>
      <c r="F820" s="224">
        <v>38.983590921784625</v>
      </c>
      <c r="G820" s="224">
        <v>160.90234449166715</v>
      </c>
      <c r="H820" s="224">
        <v>38.983590921784625</v>
      </c>
      <c r="I820" s="224" t="s">
        <v>279</v>
      </c>
      <c r="J820" s="224" t="s">
        <v>277</v>
      </c>
      <c r="K820" s="225">
        <v>0</v>
      </c>
    </row>
    <row r="821" spans="2:11" x14ac:dyDescent="0.15">
      <c r="B821" s="224" t="s">
        <v>1304</v>
      </c>
      <c r="C821" s="224">
        <v>194.34220473267442</v>
      </c>
      <c r="D821" s="224" t="s">
        <v>378</v>
      </c>
      <c r="E821" s="224">
        <f>Sheet5!$D$20</f>
        <v>194.34220473267442</v>
      </c>
      <c r="F821" s="224">
        <v>38.983590921784625</v>
      </c>
      <c r="G821" s="224">
        <v>196.28562678000117</v>
      </c>
      <c r="H821" s="224">
        <v>38.983590921784625</v>
      </c>
      <c r="I821" s="224" t="s">
        <v>279</v>
      </c>
      <c r="J821" s="224" t="s">
        <v>277</v>
      </c>
      <c r="K821" s="225">
        <v>0</v>
      </c>
    </row>
    <row r="822" spans="2:11" x14ac:dyDescent="0.15">
      <c r="B822" s="224" t="s">
        <v>20</v>
      </c>
      <c r="C822" s="224">
        <v>1</v>
      </c>
      <c r="D822" s="224" t="s">
        <v>378</v>
      </c>
      <c r="E822" s="224">
        <f>Costs!$D$20</f>
        <v>1</v>
      </c>
      <c r="F822" s="224">
        <v>38.983590921784625</v>
      </c>
      <c r="G822" s="224">
        <v>1.01</v>
      </c>
      <c r="H822" s="224">
        <v>38.983590921784625</v>
      </c>
      <c r="I822" s="224" t="s">
        <v>279</v>
      </c>
      <c r="J822" s="224" t="s">
        <v>277</v>
      </c>
      <c r="K822" s="225">
        <v>0</v>
      </c>
    </row>
    <row r="823" spans="2:11" x14ac:dyDescent="0.15">
      <c r="B823" s="224" t="s">
        <v>440</v>
      </c>
      <c r="C823" s="224">
        <v>1</v>
      </c>
      <c r="D823" s="224" t="s">
        <v>378</v>
      </c>
      <c r="E823" s="224">
        <f>'Costs - Nix Pocketbook'!$D$20</f>
        <v>1</v>
      </c>
      <c r="F823" s="224">
        <v>38.983590921784625</v>
      </c>
      <c r="G823" s="224">
        <v>1.01</v>
      </c>
      <c r="H823" s="224">
        <v>38.983590921784625</v>
      </c>
      <c r="I823" s="224" t="s">
        <v>279</v>
      </c>
      <c r="J823" s="224" t="s">
        <v>277</v>
      </c>
      <c r="K823" s="225">
        <v>0</v>
      </c>
    </row>
    <row r="824" spans="2:11" x14ac:dyDescent="0.15">
      <c r="B824" s="224" t="s">
        <v>483</v>
      </c>
      <c r="C824" s="224">
        <v>234</v>
      </c>
      <c r="D824" s="224" t="s">
        <v>378</v>
      </c>
      <c r="E824" s="224">
        <f>'Scot. - Woodland Creation Grant'!$D$20</f>
        <v>234</v>
      </c>
      <c r="F824" s="224">
        <v>38.983590921784625</v>
      </c>
      <c r="G824" s="224">
        <v>236.34</v>
      </c>
      <c r="H824" s="224">
        <v>38.983590921784625</v>
      </c>
      <c r="I824" s="224" t="s">
        <v>279</v>
      </c>
      <c r="J824" s="224" t="s">
        <v>277</v>
      </c>
      <c r="K824" s="225">
        <v>0</v>
      </c>
    </row>
    <row r="825" spans="2:11" x14ac:dyDescent="0.15">
      <c r="B825" s="224" t="s">
        <v>1209</v>
      </c>
      <c r="C825" s="224">
        <v>169.72591863861433</v>
      </c>
      <c r="D825" s="224" t="s">
        <v>381</v>
      </c>
      <c r="E825" s="224">
        <f>Sheet6!$D$21</f>
        <v>169.72591863861433</v>
      </c>
      <c r="F825" s="224">
        <v>38.983590921784625</v>
      </c>
      <c r="G825" s="224">
        <v>171.42317782500047</v>
      </c>
      <c r="H825" s="224">
        <v>38.983590921784625</v>
      </c>
      <c r="I825" s="224" t="s">
        <v>279</v>
      </c>
      <c r="J825" s="224" t="s">
        <v>277</v>
      </c>
      <c r="K825" s="225">
        <v>0</v>
      </c>
    </row>
    <row r="826" spans="2:11" x14ac:dyDescent="0.15">
      <c r="B826" s="224" t="s">
        <v>1304</v>
      </c>
      <c r="C826" s="224">
        <v>197.84220473267442</v>
      </c>
      <c r="D826" s="224" t="s">
        <v>381</v>
      </c>
      <c r="E826" s="224">
        <f>Sheet5!$D$21</f>
        <v>197.84220473267442</v>
      </c>
      <c r="F826" s="224">
        <v>38.983590921784625</v>
      </c>
      <c r="G826" s="224">
        <v>199.82062678000116</v>
      </c>
      <c r="H826" s="224">
        <v>38.983590921784625</v>
      </c>
      <c r="I826" s="224" t="s">
        <v>279</v>
      </c>
      <c r="J826" s="224" t="s">
        <v>277</v>
      </c>
      <c r="K826" s="225">
        <v>0</v>
      </c>
    </row>
    <row r="827" spans="2:11" x14ac:dyDescent="0.15">
      <c r="B827" s="224" t="s">
        <v>20</v>
      </c>
      <c r="C827" s="224">
        <v>1</v>
      </c>
      <c r="D827" s="224" t="s">
        <v>381</v>
      </c>
      <c r="E827" s="224">
        <f>Costs!$D$21</f>
        <v>1</v>
      </c>
      <c r="F827" s="224">
        <v>38.983590921784625</v>
      </c>
      <c r="G827" s="224">
        <v>1.01</v>
      </c>
      <c r="H827" s="224">
        <v>38.983590921784625</v>
      </c>
      <c r="I827" s="224" t="s">
        <v>279</v>
      </c>
      <c r="J827" s="224" t="s">
        <v>277</v>
      </c>
      <c r="K827" s="225">
        <v>0</v>
      </c>
    </row>
    <row r="828" spans="2:11" x14ac:dyDescent="0.15">
      <c r="B828" s="224" t="s">
        <v>483</v>
      </c>
      <c r="C828" s="224">
        <v>378</v>
      </c>
      <c r="D828" s="224" t="s">
        <v>381</v>
      </c>
      <c r="E828" s="224">
        <f>'Scot. - Woodland Creation Grant'!$D$21</f>
        <v>378</v>
      </c>
      <c r="F828" s="224">
        <v>38.983590921784625</v>
      </c>
      <c r="G828" s="224">
        <v>381.78</v>
      </c>
      <c r="H828" s="224">
        <v>38.983590921784625</v>
      </c>
      <c r="I828" s="224" t="s">
        <v>279</v>
      </c>
      <c r="J828" s="224" t="s">
        <v>277</v>
      </c>
      <c r="K828" s="225">
        <v>0</v>
      </c>
    </row>
    <row r="829" spans="2:11" x14ac:dyDescent="0.15">
      <c r="B829" s="224" t="s">
        <v>1209</v>
      </c>
      <c r="C829" s="224">
        <v>180.14258530528102</v>
      </c>
      <c r="D829" s="224" t="s">
        <v>384</v>
      </c>
      <c r="E829" s="224">
        <f>Sheet6!$D$22</f>
        <v>180.14258530528102</v>
      </c>
      <c r="F829" s="224">
        <v>38.983590921784625</v>
      </c>
      <c r="G829" s="224">
        <v>181.94401115833384</v>
      </c>
      <c r="H829" s="224">
        <v>38.983590921784625</v>
      </c>
      <c r="I829" s="224" t="s">
        <v>279</v>
      </c>
      <c r="J829" s="224" t="s">
        <v>277</v>
      </c>
      <c r="K829" s="225">
        <v>0</v>
      </c>
    </row>
    <row r="830" spans="2:11" x14ac:dyDescent="0.15">
      <c r="B830" s="224" t="s">
        <v>1304</v>
      </c>
      <c r="C830" s="224">
        <v>198.84220473267442</v>
      </c>
      <c r="D830" s="224" t="s">
        <v>384</v>
      </c>
      <c r="E830" s="224">
        <f>Sheet5!$D$22</f>
        <v>198.84220473267442</v>
      </c>
      <c r="F830" s="224">
        <v>38.983590921784625</v>
      </c>
      <c r="G830" s="224">
        <v>200.83062678000115</v>
      </c>
      <c r="H830" s="224">
        <v>38.983590921784625</v>
      </c>
      <c r="I830" s="224" t="s">
        <v>279</v>
      </c>
      <c r="J830" s="224" t="s">
        <v>277</v>
      </c>
      <c r="K830" s="225">
        <v>0</v>
      </c>
    </row>
    <row r="831" spans="2:11" x14ac:dyDescent="0.15">
      <c r="B831" s="224" t="s">
        <v>20</v>
      </c>
      <c r="C831" s="224">
        <v>1</v>
      </c>
      <c r="D831" s="224" t="s">
        <v>384</v>
      </c>
      <c r="E831" s="224">
        <f>Costs!$D$22</f>
        <v>1</v>
      </c>
      <c r="F831" s="224">
        <v>38.983590921784625</v>
      </c>
      <c r="G831" s="224">
        <v>1.01</v>
      </c>
      <c r="H831" s="224">
        <v>38.983590921784625</v>
      </c>
      <c r="I831" s="224" t="s">
        <v>279</v>
      </c>
      <c r="J831" s="224" t="s">
        <v>277</v>
      </c>
      <c r="K831" s="225">
        <v>0</v>
      </c>
    </row>
    <row r="832" spans="2:11" x14ac:dyDescent="0.15">
      <c r="B832" s="224" t="s">
        <v>483</v>
      </c>
      <c r="C832" s="224">
        <v>594</v>
      </c>
      <c r="D832" s="224" t="s">
        <v>384</v>
      </c>
      <c r="E832" s="224">
        <f>'Scot. - Woodland Creation Grant'!$D$22</f>
        <v>594</v>
      </c>
      <c r="F832" s="224">
        <v>38.983590921784625</v>
      </c>
      <c r="G832" s="224">
        <v>599.94000000000005</v>
      </c>
      <c r="H832" s="224">
        <v>38.983590921784625</v>
      </c>
      <c r="I832" s="224" t="s">
        <v>279</v>
      </c>
      <c r="J832" s="224" t="s">
        <v>277</v>
      </c>
      <c r="K832" s="225">
        <v>0</v>
      </c>
    </row>
    <row r="833" spans="2:11" x14ac:dyDescent="0.15">
      <c r="B833" s="224" t="s">
        <v>1209</v>
      </c>
      <c r="C833" s="224">
        <v>190.55925197194767</v>
      </c>
      <c r="D833" s="224" t="s">
        <v>387</v>
      </c>
      <c r="E833" s="224">
        <f>Sheet6!$D$23</f>
        <v>190.55925197194767</v>
      </c>
      <c r="F833" s="224">
        <v>38.983590921784625</v>
      </c>
      <c r="G833" s="224">
        <v>192.46484449166715</v>
      </c>
      <c r="H833" s="224">
        <v>38.983590921784625</v>
      </c>
      <c r="I833" s="224" t="s">
        <v>279</v>
      </c>
      <c r="J833" s="224" t="s">
        <v>277</v>
      </c>
      <c r="K833" s="225">
        <v>0</v>
      </c>
    </row>
    <row r="834" spans="2:11" x14ac:dyDescent="0.15">
      <c r="B834" s="224" t="s">
        <v>1304</v>
      </c>
      <c r="C834" s="224">
        <v>201.34220473267439</v>
      </c>
      <c r="D834" s="224" t="s">
        <v>387</v>
      </c>
      <c r="E834" s="224">
        <f>Sheet5!$D$23</f>
        <v>201.34220473267439</v>
      </c>
      <c r="F834" s="224">
        <v>38.983590921784625</v>
      </c>
      <c r="G834" s="224">
        <v>203.35562678000113</v>
      </c>
      <c r="H834" s="224">
        <v>38.983590921784625</v>
      </c>
      <c r="I834" s="224" t="s">
        <v>279</v>
      </c>
      <c r="J834" s="224" t="s">
        <v>277</v>
      </c>
      <c r="K834" s="225">
        <v>0</v>
      </c>
    </row>
    <row r="835" spans="2:11" x14ac:dyDescent="0.15">
      <c r="B835" s="224" t="s">
        <v>20</v>
      </c>
      <c r="C835" s="224">
        <v>1</v>
      </c>
      <c r="D835" s="224" t="s">
        <v>387</v>
      </c>
      <c r="E835" s="224">
        <f>Costs!$D$23</f>
        <v>1</v>
      </c>
      <c r="F835" s="224">
        <v>38.983590921784625</v>
      </c>
      <c r="G835" s="224">
        <v>1.01</v>
      </c>
      <c r="H835" s="224">
        <v>38.983590921784625</v>
      </c>
      <c r="I835" s="224" t="s">
        <v>279</v>
      </c>
      <c r="J835" s="224" t="s">
        <v>277</v>
      </c>
      <c r="K835" s="225">
        <v>0</v>
      </c>
    </row>
    <row r="836" spans="2:11" x14ac:dyDescent="0.15">
      <c r="B836" s="224" t="s">
        <v>483</v>
      </c>
      <c r="C836" s="224">
        <v>306</v>
      </c>
      <c r="D836" s="224" t="s">
        <v>387</v>
      </c>
      <c r="E836" s="224">
        <f>'Scot. - Woodland Creation Grant'!$D$23</f>
        <v>306</v>
      </c>
      <c r="F836" s="224">
        <v>38.983590921784625</v>
      </c>
      <c r="G836" s="224">
        <v>309.06</v>
      </c>
      <c r="H836" s="224">
        <v>38.983590921784625</v>
      </c>
      <c r="I836" s="224" t="s">
        <v>279</v>
      </c>
      <c r="J836" s="224" t="s">
        <v>277</v>
      </c>
      <c r="K836" s="225">
        <v>0</v>
      </c>
    </row>
    <row r="837" spans="2:11" x14ac:dyDescent="0.15">
      <c r="B837" s="224" t="s">
        <v>1209</v>
      </c>
      <c r="C837" s="224">
        <v>200.97591863861433</v>
      </c>
      <c r="D837" s="224" t="s">
        <v>390</v>
      </c>
      <c r="E837" s="224">
        <f>Sheet6!$D$24</f>
        <v>200.97591863861433</v>
      </c>
      <c r="F837" s="224">
        <v>38.983590921784625</v>
      </c>
      <c r="G837" s="224">
        <v>202.98567782500047</v>
      </c>
      <c r="H837" s="224">
        <v>38.983590921784625</v>
      </c>
      <c r="I837" s="224" t="s">
        <v>279</v>
      </c>
      <c r="J837" s="224" t="s">
        <v>277</v>
      </c>
      <c r="K837" s="225">
        <v>0</v>
      </c>
    </row>
    <row r="838" spans="2:11" x14ac:dyDescent="0.15">
      <c r="B838" s="224" t="s">
        <v>1304</v>
      </c>
      <c r="C838" s="224">
        <v>220.34220473267442</v>
      </c>
      <c r="D838" s="224" t="s">
        <v>390</v>
      </c>
      <c r="E838" s="224">
        <f>Sheet5!$D$24</f>
        <v>220.34220473267442</v>
      </c>
      <c r="F838" s="224">
        <v>38.983590921784625</v>
      </c>
      <c r="G838" s="224">
        <v>222.54562678000116</v>
      </c>
      <c r="H838" s="224">
        <v>38.983590921784625</v>
      </c>
      <c r="I838" s="224" t="s">
        <v>279</v>
      </c>
      <c r="J838" s="224" t="s">
        <v>277</v>
      </c>
      <c r="K838" s="225">
        <v>0</v>
      </c>
    </row>
    <row r="839" spans="2:11" x14ac:dyDescent="0.15">
      <c r="B839" s="224" t="s">
        <v>20</v>
      </c>
      <c r="C839" s="224">
        <v>1</v>
      </c>
      <c r="D839" s="224" t="s">
        <v>390</v>
      </c>
      <c r="E839" s="224">
        <f>Costs!$D$24</f>
        <v>1</v>
      </c>
      <c r="F839" s="224">
        <v>38.983590921784625</v>
      </c>
      <c r="G839" s="224">
        <v>1.01</v>
      </c>
      <c r="H839" s="224">
        <v>38.983590921784625</v>
      </c>
      <c r="I839" s="224" t="s">
        <v>279</v>
      </c>
      <c r="J839" s="224" t="s">
        <v>277</v>
      </c>
      <c r="K839" s="225">
        <v>0</v>
      </c>
    </row>
    <row r="840" spans="2:11" x14ac:dyDescent="0.15">
      <c r="B840" s="224" t="s">
        <v>483</v>
      </c>
      <c r="C840" s="224">
        <v>144</v>
      </c>
      <c r="D840" s="224" t="s">
        <v>390</v>
      </c>
      <c r="E840" s="224">
        <f>'Scot. - Woodland Creation Grant'!$D$24</f>
        <v>144</v>
      </c>
      <c r="F840" s="224">
        <v>38.983590921784625</v>
      </c>
      <c r="G840" s="224">
        <v>145.44</v>
      </c>
      <c r="H840" s="224">
        <v>38.983590921784625</v>
      </c>
      <c r="I840" s="224" t="s">
        <v>279</v>
      </c>
      <c r="J840" s="224" t="s">
        <v>277</v>
      </c>
      <c r="K840" s="225">
        <v>0</v>
      </c>
    </row>
    <row r="841" spans="2:11" x14ac:dyDescent="0.15">
      <c r="B841" s="224" t="s">
        <v>1209</v>
      </c>
      <c r="C841" s="224">
        <v>211.39258530528102</v>
      </c>
      <c r="D841" s="224" t="s">
        <v>496</v>
      </c>
      <c r="E841" s="224">
        <f>Sheet6!$D$25</f>
        <v>211.39258530528102</v>
      </c>
      <c r="F841" s="224">
        <v>38.983590921784625</v>
      </c>
      <c r="G841" s="224">
        <v>213.50651115833384</v>
      </c>
      <c r="H841" s="224">
        <v>38.983590921784625</v>
      </c>
      <c r="I841" s="224" t="s">
        <v>279</v>
      </c>
      <c r="J841" s="224" t="s">
        <v>277</v>
      </c>
      <c r="K841" s="225">
        <v>0</v>
      </c>
    </row>
    <row r="842" spans="2:11" x14ac:dyDescent="0.15">
      <c r="B842" s="224" t="s">
        <v>1304</v>
      </c>
      <c r="C842" s="224">
        <v>220.34220473267442</v>
      </c>
      <c r="D842" s="224" t="s">
        <v>496</v>
      </c>
      <c r="E842" s="224">
        <f>Sheet5!$D$25</f>
        <v>220.34220473267442</v>
      </c>
      <c r="F842" s="224">
        <v>38.983590921784625</v>
      </c>
      <c r="G842" s="224">
        <v>222.54562678000116</v>
      </c>
      <c r="H842" s="224">
        <v>38.983590921784625</v>
      </c>
      <c r="I842" s="224" t="s">
        <v>279</v>
      </c>
      <c r="J842" s="224" t="s">
        <v>277</v>
      </c>
      <c r="K842" s="225">
        <v>0</v>
      </c>
    </row>
    <row r="843" spans="2:11" x14ac:dyDescent="0.15">
      <c r="B843" s="224" t="s">
        <v>483</v>
      </c>
      <c r="C843" s="224">
        <v>306</v>
      </c>
      <c r="D843" s="224" t="s">
        <v>496</v>
      </c>
      <c r="E843" s="224">
        <f>'Scot. - Woodland Creation Grant'!$D$25</f>
        <v>306</v>
      </c>
      <c r="F843" s="224">
        <v>38.983590921784625</v>
      </c>
      <c r="G843" s="224">
        <v>309.06</v>
      </c>
      <c r="H843" s="224">
        <v>38.983590921784625</v>
      </c>
      <c r="I843" s="224" t="s">
        <v>279</v>
      </c>
      <c r="J843" s="224" t="s">
        <v>277</v>
      </c>
      <c r="K843" s="225">
        <v>0</v>
      </c>
    </row>
    <row r="844" spans="2:11" x14ac:dyDescent="0.15">
      <c r="B844" s="224" t="s">
        <v>1209</v>
      </c>
      <c r="C844" s="224">
        <v>221.80925197194767</v>
      </c>
      <c r="D844" s="224" t="s">
        <v>396</v>
      </c>
      <c r="E844" s="224">
        <f>Sheet6!$D$26</f>
        <v>221.80925197194767</v>
      </c>
      <c r="F844" s="224">
        <v>38.983590921784625</v>
      </c>
      <c r="G844" s="224">
        <v>224.02734449166715</v>
      </c>
      <c r="H844" s="224">
        <v>38.983590921784625</v>
      </c>
      <c r="I844" s="224" t="s">
        <v>279</v>
      </c>
      <c r="J844" s="224" t="s">
        <v>277</v>
      </c>
      <c r="K844" s="225">
        <v>0</v>
      </c>
    </row>
    <row r="845" spans="2:11" x14ac:dyDescent="0.15">
      <c r="B845" s="224" t="s">
        <v>1304</v>
      </c>
      <c r="C845" s="224">
        <v>229.84220473267439</v>
      </c>
      <c r="D845" s="224" t="s">
        <v>396</v>
      </c>
      <c r="E845" s="224">
        <f>Sheet5!$D$26</f>
        <v>229.84220473267439</v>
      </c>
      <c r="F845" s="224">
        <v>38.983590921784625</v>
      </c>
      <c r="G845" s="224">
        <v>232.14062678000113</v>
      </c>
      <c r="H845" s="224">
        <v>38.983590921784625</v>
      </c>
      <c r="I845" s="224" t="s">
        <v>279</v>
      </c>
      <c r="J845" s="224" t="s">
        <v>277</v>
      </c>
      <c r="K845" s="225">
        <v>0</v>
      </c>
    </row>
    <row r="846" spans="2:11" x14ac:dyDescent="0.15">
      <c r="B846" s="224" t="s">
        <v>20</v>
      </c>
      <c r="C846" s="224">
        <v>1</v>
      </c>
      <c r="D846" s="224" t="s">
        <v>396</v>
      </c>
      <c r="E846" s="224">
        <f>Costs!$D$26</f>
        <v>1</v>
      </c>
      <c r="F846" s="224">
        <v>38.983590921784625</v>
      </c>
      <c r="G846" s="224">
        <v>1.01</v>
      </c>
      <c r="H846" s="224">
        <v>38.983590921784625</v>
      </c>
      <c r="I846" s="224" t="s">
        <v>279</v>
      </c>
      <c r="J846" s="224" t="s">
        <v>277</v>
      </c>
      <c r="K846" s="225">
        <v>0</v>
      </c>
    </row>
    <row r="847" spans="2:11" x14ac:dyDescent="0.15">
      <c r="B847" s="224" t="s">
        <v>483</v>
      </c>
      <c r="C847" s="224">
        <v>108</v>
      </c>
      <c r="D847" s="224" t="s">
        <v>396</v>
      </c>
      <c r="E847" s="224">
        <f>'Scot. - Woodland Creation Grant'!$D$26</f>
        <v>108</v>
      </c>
      <c r="F847" s="224">
        <v>38.983590921784625</v>
      </c>
      <c r="G847" s="224">
        <v>109.08</v>
      </c>
      <c r="H847" s="224">
        <v>38.983590921784625</v>
      </c>
      <c r="I847" s="224" t="s">
        <v>279</v>
      </c>
      <c r="J847" s="224" t="s">
        <v>277</v>
      </c>
      <c r="K847" s="225">
        <v>0</v>
      </c>
    </row>
    <row r="848" spans="2:11" x14ac:dyDescent="0.15">
      <c r="B848" s="224" t="s">
        <v>1209</v>
      </c>
      <c r="C848" s="224">
        <v>232.22591863861433</v>
      </c>
      <c r="D848" s="224" t="s">
        <v>399</v>
      </c>
      <c r="E848" s="224">
        <f>Sheet6!$D$27</f>
        <v>232.22591863861433</v>
      </c>
      <c r="F848" s="224">
        <v>38.983590921784625</v>
      </c>
      <c r="G848" s="224">
        <v>234.54817782500047</v>
      </c>
      <c r="H848" s="224">
        <v>38.983590921784625</v>
      </c>
      <c r="I848" s="224" t="s">
        <v>279</v>
      </c>
      <c r="J848" s="224" t="s">
        <v>277</v>
      </c>
      <c r="K848" s="225">
        <v>0</v>
      </c>
    </row>
    <row r="849" spans="2:11" x14ac:dyDescent="0.15">
      <c r="B849" s="224" t="s">
        <v>1304</v>
      </c>
      <c r="C849" s="224">
        <v>238.84220473267442</v>
      </c>
      <c r="D849" s="224" t="s">
        <v>399</v>
      </c>
      <c r="E849" s="224">
        <f>Sheet5!$D$27</f>
        <v>238.84220473267442</v>
      </c>
      <c r="F849" s="224">
        <v>38.983590921784625</v>
      </c>
      <c r="G849" s="224">
        <v>241.23062678000116</v>
      </c>
      <c r="H849" s="224">
        <v>38.983590921784625</v>
      </c>
      <c r="I849" s="224" t="s">
        <v>279</v>
      </c>
      <c r="J849" s="224" t="s">
        <v>277</v>
      </c>
      <c r="K849" s="225">
        <v>0</v>
      </c>
    </row>
    <row r="850" spans="2:11" x14ac:dyDescent="0.15">
      <c r="B850" s="224" t="s">
        <v>20</v>
      </c>
      <c r="C850" s="224">
        <v>1</v>
      </c>
      <c r="D850" s="224" t="s">
        <v>399</v>
      </c>
      <c r="E850" s="224">
        <f>Costs!$D$27</f>
        <v>1</v>
      </c>
      <c r="F850" s="224">
        <v>38.983590921784625</v>
      </c>
      <c r="G850" s="224">
        <v>1.01</v>
      </c>
      <c r="H850" s="224">
        <v>38.983590921784625</v>
      </c>
      <c r="I850" s="224" t="s">
        <v>279</v>
      </c>
      <c r="J850" s="224" t="s">
        <v>277</v>
      </c>
      <c r="K850" s="225">
        <v>0</v>
      </c>
    </row>
    <row r="851" spans="2:11" x14ac:dyDescent="0.15">
      <c r="B851" s="224" t="s">
        <v>440</v>
      </c>
      <c r="C851" s="224">
        <v>1</v>
      </c>
      <c r="D851" s="224" t="s">
        <v>399</v>
      </c>
      <c r="E851" s="224">
        <f>'Costs - Nix Pocketbook'!$D$27</f>
        <v>1</v>
      </c>
      <c r="F851" s="224">
        <v>38.983590921784625</v>
      </c>
      <c r="G851" s="224">
        <v>1.01</v>
      </c>
      <c r="H851" s="224">
        <v>38.983590921784625</v>
      </c>
      <c r="I851" s="224" t="s">
        <v>279</v>
      </c>
      <c r="J851" s="224" t="s">
        <v>277</v>
      </c>
      <c r="K851" s="225">
        <v>0</v>
      </c>
    </row>
    <row r="852" spans="2:11" x14ac:dyDescent="0.15">
      <c r="B852" s="224" t="s">
        <v>483</v>
      </c>
      <c r="C852" s="224">
        <v>450</v>
      </c>
      <c r="D852" s="224" t="s">
        <v>399</v>
      </c>
      <c r="E852" s="224">
        <f>'Scot. - Woodland Creation Grant'!$D$27</f>
        <v>450</v>
      </c>
      <c r="F852" s="224">
        <v>38.983590921784625</v>
      </c>
      <c r="G852" s="224">
        <v>454.5</v>
      </c>
      <c r="H852" s="224">
        <v>38.983590921784625</v>
      </c>
      <c r="I852" s="224" t="s">
        <v>279</v>
      </c>
      <c r="J852" s="224" t="s">
        <v>277</v>
      </c>
      <c r="K852" s="225">
        <v>0</v>
      </c>
    </row>
    <row r="853" spans="2:11" x14ac:dyDescent="0.15">
      <c r="B853" s="224" t="s">
        <v>1209</v>
      </c>
      <c r="C853" s="224">
        <v>242.64258530528099</v>
      </c>
      <c r="D853" s="224" t="s">
        <v>463</v>
      </c>
      <c r="E853" s="224">
        <f>Sheet6!$D$28</f>
        <v>242.64258530528099</v>
      </c>
      <c r="F853" s="224">
        <v>38.983590921784625</v>
      </c>
      <c r="G853" s="224">
        <v>245.06901115833381</v>
      </c>
      <c r="H853" s="224">
        <v>38.983590921784625</v>
      </c>
      <c r="I853" s="224" t="s">
        <v>279</v>
      </c>
      <c r="J853" s="224" t="s">
        <v>277</v>
      </c>
      <c r="K853" s="225">
        <v>0</v>
      </c>
    </row>
    <row r="854" spans="2:11" x14ac:dyDescent="0.15">
      <c r="B854" s="224" t="s">
        <v>1304</v>
      </c>
      <c r="C854" s="224">
        <v>261.34220473267442</v>
      </c>
      <c r="D854" s="224" t="s">
        <v>463</v>
      </c>
      <c r="E854" s="224">
        <f>Sheet5!$D$28</f>
        <v>261.34220473267442</v>
      </c>
      <c r="F854" s="224">
        <v>38.983590921784625</v>
      </c>
      <c r="G854" s="224">
        <v>263.95562678000118</v>
      </c>
      <c r="H854" s="224">
        <v>38.983590921784625</v>
      </c>
      <c r="I854" s="224" t="s">
        <v>279</v>
      </c>
      <c r="J854" s="224" t="s">
        <v>277</v>
      </c>
      <c r="K854" s="225">
        <v>0</v>
      </c>
    </row>
    <row r="855" spans="2:11" x14ac:dyDescent="0.15">
      <c r="B855" s="224" t="s">
        <v>440</v>
      </c>
      <c r="C855" s="224">
        <v>1</v>
      </c>
      <c r="D855" s="224" t="s">
        <v>463</v>
      </c>
      <c r="E855" s="224">
        <f>'Costs - Nix Pocketbook'!$D$28</f>
        <v>1</v>
      </c>
      <c r="F855" s="224">
        <v>38.983590921784625</v>
      </c>
      <c r="G855" s="224">
        <v>1.01</v>
      </c>
      <c r="H855" s="224">
        <v>38.983590921784625</v>
      </c>
      <c r="I855" s="224" t="s">
        <v>279</v>
      </c>
      <c r="J855" s="224" t="s">
        <v>277</v>
      </c>
      <c r="K855" s="225">
        <v>0</v>
      </c>
    </row>
    <row r="856" spans="2:11" x14ac:dyDescent="0.15">
      <c r="B856" s="224" t="s">
        <v>483</v>
      </c>
      <c r="C856" s="224">
        <v>702</v>
      </c>
      <c r="D856" s="224" t="s">
        <v>463</v>
      </c>
      <c r="E856" s="224">
        <f>'Scot. - Woodland Creation Grant'!$D$28</f>
        <v>702</v>
      </c>
      <c r="F856" s="224">
        <v>38.983590921784625</v>
      </c>
      <c r="G856" s="224">
        <v>709.02</v>
      </c>
      <c r="H856" s="224">
        <v>38.983590921784625</v>
      </c>
      <c r="I856" s="224" t="s">
        <v>279</v>
      </c>
      <c r="J856" s="224" t="s">
        <v>277</v>
      </c>
      <c r="K856" s="225">
        <v>0</v>
      </c>
    </row>
    <row r="857" spans="2:11" x14ac:dyDescent="0.15">
      <c r="B857" s="224" t="s">
        <v>1209</v>
      </c>
      <c r="C857" s="224">
        <v>253.05925197194767</v>
      </c>
      <c r="D857" s="224" t="s">
        <v>404</v>
      </c>
      <c r="E857" s="224">
        <f>Sheet6!$D$29</f>
        <v>253.05925197194767</v>
      </c>
      <c r="F857" s="224">
        <v>38.983590921784625</v>
      </c>
      <c r="G857" s="224">
        <v>255.58984449166715</v>
      </c>
      <c r="H857" s="224">
        <v>38.983590921784625</v>
      </c>
      <c r="I857" s="224" t="s">
        <v>279</v>
      </c>
      <c r="J857" s="224" t="s">
        <v>277</v>
      </c>
      <c r="K857" s="225">
        <v>0</v>
      </c>
    </row>
    <row r="858" spans="2:11" x14ac:dyDescent="0.15">
      <c r="B858" s="224" t="s">
        <v>1304</v>
      </c>
      <c r="C858" s="224">
        <v>266.84220473267436</v>
      </c>
      <c r="D858" s="224" t="s">
        <v>404</v>
      </c>
      <c r="E858" s="224">
        <f>Sheet5!$D$29</f>
        <v>266.84220473267436</v>
      </c>
      <c r="F858" s="224">
        <v>38.983590921784625</v>
      </c>
      <c r="G858" s="224">
        <v>269.51062678000113</v>
      </c>
      <c r="H858" s="224">
        <v>38.983590921784625</v>
      </c>
      <c r="I858" s="224" t="s">
        <v>279</v>
      </c>
      <c r="J858" s="224" t="s">
        <v>277</v>
      </c>
      <c r="K858" s="225">
        <v>0</v>
      </c>
    </row>
    <row r="859" spans="2:11" x14ac:dyDescent="0.15">
      <c r="B859" s="224" t="s">
        <v>20</v>
      </c>
      <c r="C859" s="224">
        <v>1</v>
      </c>
      <c r="D859" s="224" t="s">
        <v>404</v>
      </c>
      <c r="E859" s="224">
        <f>Costs!$D$29</f>
        <v>1</v>
      </c>
      <c r="F859" s="224">
        <v>38.983590921784625</v>
      </c>
      <c r="G859" s="224">
        <v>1.01</v>
      </c>
      <c r="H859" s="224">
        <v>38.983590921784625</v>
      </c>
      <c r="I859" s="224" t="s">
        <v>279</v>
      </c>
      <c r="J859" s="224" t="s">
        <v>277</v>
      </c>
      <c r="K859" s="225">
        <v>0</v>
      </c>
    </row>
    <row r="860" spans="2:11" x14ac:dyDescent="0.15">
      <c r="B860" s="224" t="s">
        <v>440</v>
      </c>
      <c r="C860" s="224">
        <v>1</v>
      </c>
      <c r="D860" s="224" t="s">
        <v>404</v>
      </c>
      <c r="E860" s="224">
        <f>'Costs - Nix Pocketbook'!$D$29</f>
        <v>1</v>
      </c>
      <c r="F860" s="224">
        <v>38.983590921784625</v>
      </c>
      <c r="G860" s="224">
        <v>1.01</v>
      </c>
      <c r="H860" s="224">
        <v>38.983590921784625</v>
      </c>
      <c r="I860" s="224" t="s">
        <v>279</v>
      </c>
      <c r="J860" s="224" t="s">
        <v>277</v>
      </c>
      <c r="K860" s="225">
        <v>0</v>
      </c>
    </row>
    <row r="861" spans="2:11" x14ac:dyDescent="0.15">
      <c r="B861" s="224" t="s">
        <v>1209</v>
      </c>
      <c r="C861" s="224">
        <v>25.975918638614345</v>
      </c>
      <c r="D861" s="224" t="s">
        <v>1226</v>
      </c>
      <c r="E861" s="224">
        <f>Sheet6!$D$3</f>
        <v>25.975918638614345</v>
      </c>
      <c r="F861" s="224">
        <v>38.983590921784625</v>
      </c>
      <c r="G861" s="224">
        <v>26.23567782500049</v>
      </c>
      <c r="H861" s="224">
        <v>38.983590921784625</v>
      </c>
      <c r="I861" s="224" t="s">
        <v>279</v>
      </c>
      <c r="J861" s="224" t="s">
        <v>277</v>
      </c>
      <c r="K861" s="225">
        <v>0</v>
      </c>
    </row>
    <row r="862" spans="2:11" x14ac:dyDescent="0.15">
      <c r="B862" s="224" t="s">
        <v>1304</v>
      </c>
      <c r="C862" s="224">
        <v>63.342204732674432</v>
      </c>
      <c r="D862" s="224" t="s">
        <v>1226</v>
      </c>
      <c r="E862" s="224">
        <f>Sheet5!$D$3</f>
        <v>63.342204732674432</v>
      </c>
      <c r="F862" s="224">
        <v>38.983590921784625</v>
      </c>
      <c r="G862" s="224">
        <v>63.975626780001178</v>
      </c>
      <c r="H862" s="224">
        <v>38.983590921784625</v>
      </c>
      <c r="I862" s="224" t="s">
        <v>279</v>
      </c>
      <c r="J862" s="224" t="s">
        <v>277</v>
      </c>
      <c r="K862" s="225">
        <v>0</v>
      </c>
    </row>
    <row r="863" spans="2:11" x14ac:dyDescent="0.15">
      <c r="B863" s="224" t="s">
        <v>1336</v>
      </c>
      <c r="C863" s="224">
        <v>1680</v>
      </c>
      <c r="D863" s="224" t="s">
        <v>1226</v>
      </c>
      <c r="E863" s="224">
        <f>Sheet3!$D$3</f>
        <v>1680</v>
      </c>
      <c r="F863" s="224">
        <v>38.983590921784625</v>
      </c>
      <c r="G863" s="224">
        <v>1696.8</v>
      </c>
      <c r="H863" s="224">
        <v>38.983590921784625</v>
      </c>
      <c r="I863" s="224" t="s">
        <v>279</v>
      </c>
      <c r="J863" s="224" t="s">
        <v>277</v>
      </c>
      <c r="K863" s="225">
        <v>0</v>
      </c>
    </row>
    <row r="864" spans="2:11" x14ac:dyDescent="0.15">
      <c r="B864" s="224" t="s">
        <v>1346</v>
      </c>
      <c r="C864" s="224">
        <v>6.06</v>
      </c>
      <c r="D864" s="224" t="s">
        <v>1226</v>
      </c>
      <c r="E864" s="224" t="e">
        <f>Sheet8!#REF!</f>
        <v>#REF!</v>
      </c>
      <c r="F864" s="224">
        <v>38.983590921784625</v>
      </c>
      <c r="G864" s="224">
        <v>6.1205999999999996</v>
      </c>
      <c r="H864" s="224">
        <v>38.983590921784625</v>
      </c>
      <c r="I864" s="224" t="s">
        <v>279</v>
      </c>
      <c r="J864" s="224" t="s">
        <v>277</v>
      </c>
      <c r="K864" s="225">
        <v>0</v>
      </c>
    </row>
    <row r="865" spans="2:11" x14ac:dyDescent="0.15">
      <c r="B865" s="224" t="s">
        <v>1209</v>
      </c>
      <c r="C865" s="224">
        <v>263.47591863861436</v>
      </c>
      <c r="D865" s="224" t="s">
        <v>407</v>
      </c>
      <c r="E865" s="224">
        <f>Sheet6!$D$30</f>
        <v>263.47591863861436</v>
      </c>
      <c r="F865" s="224">
        <v>38.983590921784625</v>
      </c>
      <c r="G865" s="224">
        <v>266.11067782500049</v>
      </c>
      <c r="H865" s="224">
        <v>38.983590921784625</v>
      </c>
      <c r="I865" s="224" t="s">
        <v>279</v>
      </c>
      <c r="J865" s="224" t="s">
        <v>277</v>
      </c>
      <c r="K865" s="225">
        <v>0</v>
      </c>
    </row>
    <row r="866" spans="2:11" x14ac:dyDescent="0.15">
      <c r="B866" s="224" t="s">
        <v>1304</v>
      </c>
      <c r="C866" s="224">
        <v>271.34220473267442</v>
      </c>
      <c r="D866" s="224" t="s">
        <v>407</v>
      </c>
      <c r="E866" s="224">
        <f>Sheet5!$D$30</f>
        <v>271.34220473267442</v>
      </c>
      <c r="F866" s="224">
        <v>38.983590921784625</v>
      </c>
      <c r="G866" s="224">
        <v>274.05562678000115</v>
      </c>
      <c r="H866" s="224">
        <v>38.983590921784625</v>
      </c>
      <c r="I866" s="224" t="s">
        <v>279</v>
      </c>
      <c r="J866" s="224" t="s">
        <v>277</v>
      </c>
      <c r="K866" s="225">
        <v>0</v>
      </c>
    </row>
    <row r="867" spans="2:11" x14ac:dyDescent="0.15">
      <c r="B867" s="224" t="s">
        <v>20</v>
      </c>
      <c r="C867" s="224">
        <v>1</v>
      </c>
      <c r="D867" s="224" t="s">
        <v>407</v>
      </c>
      <c r="E867" s="224">
        <f>Costs!$D$30</f>
        <v>1</v>
      </c>
      <c r="F867" s="224">
        <v>38.983590921784625</v>
      </c>
      <c r="G867" s="224">
        <v>1.01</v>
      </c>
      <c r="H867" s="224">
        <v>38.983590921784625</v>
      </c>
      <c r="I867" s="224" t="s">
        <v>279</v>
      </c>
      <c r="J867" s="224" t="s">
        <v>277</v>
      </c>
      <c r="K867" s="225">
        <v>0</v>
      </c>
    </row>
    <row r="868" spans="2:11" x14ac:dyDescent="0.15">
      <c r="B868" s="224" t="s">
        <v>440</v>
      </c>
      <c r="C868" s="224">
        <v>1</v>
      </c>
      <c r="D868" s="224" t="s">
        <v>407</v>
      </c>
      <c r="E868" s="224">
        <f>'Costs - Nix Pocketbook'!$D$30</f>
        <v>1</v>
      </c>
      <c r="F868" s="224">
        <v>38.983590921784625</v>
      </c>
      <c r="G868" s="224">
        <v>1.01</v>
      </c>
      <c r="H868" s="224">
        <v>38.983590921784625</v>
      </c>
      <c r="I868" s="224" t="s">
        <v>279</v>
      </c>
      <c r="J868" s="224" t="s">
        <v>277</v>
      </c>
      <c r="K868" s="225">
        <v>0</v>
      </c>
    </row>
    <row r="869" spans="2:11" x14ac:dyDescent="0.15">
      <c r="B869" s="224" t="s">
        <v>1209</v>
      </c>
      <c r="C869" s="224">
        <v>273.89258530528099</v>
      </c>
      <c r="D869" s="224" t="s">
        <v>410</v>
      </c>
      <c r="E869" s="224">
        <f>Sheet6!$D$31</f>
        <v>273.89258530528099</v>
      </c>
      <c r="F869" s="224">
        <v>38.983590921784625</v>
      </c>
      <c r="G869" s="224">
        <v>276.63151115833381</v>
      </c>
      <c r="H869" s="224">
        <v>38.983590921784625</v>
      </c>
      <c r="I869" s="224" t="s">
        <v>279</v>
      </c>
      <c r="J869" s="224" t="s">
        <v>277</v>
      </c>
      <c r="K869" s="225">
        <v>0</v>
      </c>
    </row>
    <row r="870" spans="2:11" x14ac:dyDescent="0.15">
      <c r="B870" s="224" t="s">
        <v>1304</v>
      </c>
      <c r="C870" s="224">
        <v>278.34220473267436</v>
      </c>
      <c r="D870" s="224" t="s">
        <v>410</v>
      </c>
      <c r="E870" s="224">
        <f>Sheet5!$D$31</f>
        <v>278.34220473267436</v>
      </c>
      <c r="F870" s="224">
        <v>38.983590921784625</v>
      </c>
      <c r="G870" s="224">
        <v>281.12562678000108</v>
      </c>
      <c r="H870" s="224">
        <v>38.983590921784625</v>
      </c>
      <c r="I870" s="224" t="s">
        <v>279</v>
      </c>
      <c r="J870" s="224" t="s">
        <v>277</v>
      </c>
      <c r="K870" s="225">
        <v>0</v>
      </c>
    </row>
    <row r="871" spans="2:11" x14ac:dyDescent="0.15">
      <c r="B871" s="224" t="s">
        <v>20</v>
      </c>
      <c r="C871" s="224">
        <v>1</v>
      </c>
      <c r="D871" s="224" t="s">
        <v>410</v>
      </c>
      <c r="E871" s="224">
        <f>Costs!$D$31</f>
        <v>1</v>
      </c>
      <c r="F871" s="224">
        <v>38.983590921784625</v>
      </c>
      <c r="G871" s="224">
        <v>1.01</v>
      </c>
      <c r="H871" s="224">
        <v>38.983590921784625</v>
      </c>
      <c r="I871" s="224" t="s">
        <v>279</v>
      </c>
      <c r="J871" s="224" t="s">
        <v>277</v>
      </c>
      <c r="K871" s="225">
        <v>0</v>
      </c>
    </row>
    <row r="872" spans="2:11" x14ac:dyDescent="0.15">
      <c r="B872" s="224" t="s">
        <v>440</v>
      </c>
      <c r="C872" s="224">
        <v>1</v>
      </c>
      <c r="D872" s="224" t="s">
        <v>410</v>
      </c>
      <c r="E872" s="224">
        <f>'Costs - Nix Pocketbook'!$D$31</f>
        <v>1</v>
      </c>
      <c r="F872" s="224">
        <v>38.983590921784625</v>
      </c>
      <c r="G872" s="224">
        <v>1.01</v>
      </c>
      <c r="H872" s="224">
        <v>38.983590921784625</v>
      </c>
      <c r="I872" s="224" t="s">
        <v>279</v>
      </c>
      <c r="J872" s="224" t="s">
        <v>277</v>
      </c>
      <c r="K872" s="225">
        <v>0</v>
      </c>
    </row>
    <row r="873" spans="2:11" x14ac:dyDescent="0.15">
      <c r="B873" s="224" t="s">
        <v>483</v>
      </c>
      <c r="C873" s="224">
        <v>208</v>
      </c>
      <c r="D873" s="224" t="s">
        <v>410</v>
      </c>
      <c r="E873" s="224">
        <f>'Scot. - Woodland Creation Grant'!$D$31</f>
        <v>208</v>
      </c>
      <c r="F873" s="224">
        <v>38.983590921784625</v>
      </c>
      <c r="G873" s="224">
        <v>210.08</v>
      </c>
      <c r="H873" s="224">
        <v>38.983590921784625</v>
      </c>
      <c r="I873" s="224" t="s">
        <v>279</v>
      </c>
      <c r="J873" s="224" t="s">
        <v>277</v>
      </c>
      <c r="K873" s="225">
        <v>0</v>
      </c>
    </row>
    <row r="874" spans="2:11" x14ac:dyDescent="0.15">
      <c r="B874" s="224" t="s">
        <v>1304</v>
      </c>
      <c r="C874" s="224">
        <v>296.34220473267442</v>
      </c>
      <c r="D874" s="224" t="s">
        <v>507</v>
      </c>
      <c r="E874" s="224">
        <f>Sheet5!$D$32</f>
        <v>296.34220473267442</v>
      </c>
      <c r="F874" s="224">
        <v>38.983590921784625</v>
      </c>
      <c r="G874" s="224">
        <v>299.30562678000115</v>
      </c>
      <c r="H874" s="224">
        <v>38.983590921784625</v>
      </c>
      <c r="I874" s="224" t="s">
        <v>279</v>
      </c>
      <c r="J874" s="224" t="s">
        <v>277</v>
      </c>
      <c r="K874" s="225">
        <v>0</v>
      </c>
    </row>
    <row r="875" spans="2:11" x14ac:dyDescent="0.15">
      <c r="B875" s="224" t="s">
        <v>483</v>
      </c>
      <c r="C875" s="224">
        <v>336</v>
      </c>
      <c r="D875" s="224" t="s">
        <v>507</v>
      </c>
      <c r="E875" s="224">
        <f>'Scot. - Woodland Creation Grant'!$D$32</f>
        <v>336</v>
      </c>
      <c r="F875" s="224">
        <v>38.983590921784625</v>
      </c>
      <c r="G875" s="224">
        <v>339.36</v>
      </c>
      <c r="H875" s="224">
        <v>38.983590921784625</v>
      </c>
      <c r="I875" s="224" t="s">
        <v>279</v>
      </c>
      <c r="J875" s="224" t="s">
        <v>277</v>
      </c>
      <c r="K875" s="225">
        <v>0</v>
      </c>
    </row>
    <row r="876" spans="2:11" x14ac:dyDescent="0.15">
      <c r="B876" s="224" t="s">
        <v>1304</v>
      </c>
      <c r="C876" s="224">
        <v>321.34220473267436</v>
      </c>
      <c r="D876" s="224" t="s">
        <v>415</v>
      </c>
      <c r="E876" s="224">
        <f>Sheet5!$D$33</f>
        <v>321.34220473267436</v>
      </c>
      <c r="F876" s="224">
        <v>38.983590921784625</v>
      </c>
      <c r="G876" s="224">
        <v>324.55562678000109</v>
      </c>
      <c r="H876" s="224">
        <v>38.983590921784625</v>
      </c>
      <c r="I876" s="224" t="s">
        <v>279</v>
      </c>
      <c r="J876" s="224" t="s">
        <v>277</v>
      </c>
      <c r="K876" s="225">
        <v>0</v>
      </c>
    </row>
    <row r="877" spans="2:11" x14ac:dyDescent="0.15">
      <c r="B877" s="224" t="s">
        <v>20</v>
      </c>
      <c r="C877" s="224">
        <v>1</v>
      </c>
      <c r="D877" s="224" t="s">
        <v>415</v>
      </c>
      <c r="E877" s="224">
        <f>Costs!$D$33</f>
        <v>1</v>
      </c>
      <c r="F877" s="224">
        <v>38.983590921784625</v>
      </c>
      <c r="G877" s="224">
        <v>1.01</v>
      </c>
      <c r="H877" s="224">
        <v>38.983590921784625</v>
      </c>
      <c r="I877" s="224" t="s">
        <v>279</v>
      </c>
      <c r="J877" s="224" t="s">
        <v>277</v>
      </c>
      <c r="K877" s="225">
        <v>0</v>
      </c>
    </row>
    <row r="878" spans="2:11" x14ac:dyDescent="0.15">
      <c r="B878" s="224" t="s">
        <v>483</v>
      </c>
      <c r="C878" s="224">
        <v>528</v>
      </c>
      <c r="D878" s="224" t="s">
        <v>415</v>
      </c>
      <c r="E878" s="224">
        <f>'Scot. - Woodland Creation Grant'!$D$33</f>
        <v>528</v>
      </c>
      <c r="F878" s="224">
        <v>38.983590921784625</v>
      </c>
      <c r="G878" s="224">
        <v>533.28</v>
      </c>
      <c r="H878" s="224">
        <v>38.983590921784625</v>
      </c>
      <c r="I878" s="224" t="s">
        <v>279</v>
      </c>
      <c r="J878" s="224" t="s">
        <v>277</v>
      </c>
      <c r="K878" s="225">
        <v>0</v>
      </c>
    </row>
    <row r="879" spans="2:11" x14ac:dyDescent="0.15">
      <c r="B879" s="224" t="s">
        <v>1304</v>
      </c>
      <c r="C879" s="224">
        <v>334.84220473267436</v>
      </c>
      <c r="D879" s="224" t="s">
        <v>416</v>
      </c>
      <c r="E879" s="224">
        <f>Sheet5!$D$34</f>
        <v>334.84220473267436</v>
      </c>
      <c r="F879" s="224">
        <v>38.983590921784625</v>
      </c>
      <c r="G879" s="224">
        <v>338.19062678000108</v>
      </c>
      <c r="H879" s="224">
        <v>38.983590921784625</v>
      </c>
      <c r="I879" s="224" t="s">
        <v>279</v>
      </c>
      <c r="J879" s="224" t="s">
        <v>277</v>
      </c>
      <c r="K879" s="225">
        <v>0</v>
      </c>
    </row>
    <row r="880" spans="2:11" x14ac:dyDescent="0.15">
      <c r="B880" s="224" t="s">
        <v>20</v>
      </c>
      <c r="C880" s="224">
        <v>1</v>
      </c>
      <c r="D880" s="224" t="s">
        <v>416</v>
      </c>
      <c r="E880" s="224">
        <f>Costs!$D$34</f>
        <v>1</v>
      </c>
      <c r="F880" s="224">
        <v>38.983590921784625</v>
      </c>
      <c r="G880" s="224">
        <v>1.01</v>
      </c>
      <c r="H880" s="224">
        <v>38.983590921784625</v>
      </c>
      <c r="I880" s="224" t="s">
        <v>279</v>
      </c>
      <c r="J880" s="224" t="s">
        <v>277</v>
      </c>
      <c r="K880" s="225">
        <v>0</v>
      </c>
    </row>
    <row r="881" spans="2:11" x14ac:dyDescent="0.15">
      <c r="B881" s="224" t="s">
        <v>440</v>
      </c>
      <c r="C881" s="224">
        <v>1</v>
      </c>
      <c r="D881" s="224" t="s">
        <v>416</v>
      </c>
      <c r="E881" s="224">
        <f>'Costs - Nix Pocketbook'!$D$34</f>
        <v>1</v>
      </c>
      <c r="F881" s="224">
        <v>38.983590921784625</v>
      </c>
      <c r="G881" s="224">
        <v>1.01</v>
      </c>
      <c r="H881" s="224">
        <v>38.983590921784625</v>
      </c>
      <c r="I881" s="224" t="s">
        <v>279</v>
      </c>
      <c r="J881" s="224" t="s">
        <v>277</v>
      </c>
      <c r="K881" s="225">
        <v>0</v>
      </c>
    </row>
    <row r="882" spans="2:11" x14ac:dyDescent="0.15">
      <c r="B882" s="224" t="s">
        <v>483</v>
      </c>
      <c r="C882" s="224">
        <v>272</v>
      </c>
      <c r="D882" s="224" t="s">
        <v>416</v>
      </c>
      <c r="E882" s="224">
        <f>'Scot. - Woodland Creation Grant'!$D$34</f>
        <v>272</v>
      </c>
      <c r="F882" s="224">
        <v>38.983590921784625</v>
      </c>
      <c r="G882" s="224">
        <v>274.72000000000003</v>
      </c>
      <c r="H882" s="224">
        <v>38.983590921784625</v>
      </c>
      <c r="I882" s="224" t="s">
        <v>279</v>
      </c>
      <c r="J882" s="224" t="s">
        <v>277</v>
      </c>
      <c r="K882" s="225">
        <v>0</v>
      </c>
    </row>
    <row r="883" spans="2:11" x14ac:dyDescent="0.15">
      <c r="B883" s="224" t="s">
        <v>1304</v>
      </c>
      <c r="C883" s="224">
        <v>345.84220473267447</v>
      </c>
      <c r="D883" s="224" t="s">
        <v>417</v>
      </c>
      <c r="E883" s="224">
        <f>Sheet5!$D$35</f>
        <v>345.84220473267447</v>
      </c>
      <c r="F883" s="224">
        <v>38.983590921784625</v>
      </c>
      <c r="G883" s="224">
        <v>349.30062678000121</v>
      </c>
      <c r="H883" s="224">
        <v>38.983590921784625</v>
      </c>
      <c r="I883" s="224" t="s">
        <v>279</v>
      </c>
      <c r="J883" s="224" t="s">
        <v>277</v>
      </c>
      <c r="K883" s="225">
        <v>0</v>
      </c>
    </row>
    <row r="884" spans="2:11" x14ac:dyDescent="0.15">
      <c r="B884" s="224" t="s">
        <v>20</v>
      </c>
      <c r="C884" s="224">
        <v>1</v>
      </c>
      <c r="D884" s="224" t="s">
        <v>417</v>
      </c>
      <c r="E884" s="224">
        <f>Costs!$D$35</f>
        <v>1</v>
      </c>
      <c r="F884" s="224">
        <v>38.983590921784625</v>
      </c>
      <c r="G884" s="224">
        <v>1.01</v>
      </c>
      <c r="H884" s="224">
        <v>38.983590921784625</v>
      </c>
      <c r="I884" s="224" t="s">
        <v>279</v>
      </c>
      <c r="J884" s="224" t="s">
        <v>277</v>
      </c>
      <c r="K884" s="225">
        <v>0</v>
      </c>
    </row>
    <row r="885" spans="2:11" x14ac:dyDescent="0.15">
      <c r="B885" s="224" t="s">
        <v>483</v>
      </c>
      <c r="C885" s="224">
        <v>128</v>
      </c>
      <c r="D885" s="224" t="s">
        <v>417</v>
      </c>
      <c r="E885" s="224">
        <f>'Scot. - Woodland Creation Grant'!$D$35</f>
        <v>128</v>
      </c>
      <c r="F885" s="224">
        <v>38.983590921784625</v>
      </c>
      <c r="G885" s="224">
        <v>129.28</v>
      </c>
      <c r="H885" s="224">
        <v>38.983590921784625</v>
      </c>
      <c r="I885" s="224" t="s">
        <v>279</v>
      </c>
      <c r="J885" s="224" t="s">
        <v>277</v>
      </c>
      <c r="K885" s="225">
        <v>0</v>
      </c>
    </row>
    <row r="886" spans="2:11" x14ac:dyDescent="0.15">
      <c r="B886" s="224" t="s">
        <v>1304</v>
      </c>
      <c r="C886" s="224">
        <v>411.8422047326743</v>
      </c>
      <c r="D886" s="224" t="s">
        <v>470</v>
      </c>
      <c r="E886" s="224">
        <f>Sheet5!$D$36</f>
        <v>411.8422047326743</v>
      </c>
      <c r="F886" s="224">
        <v>38.983590921784625</v>
      </c>
      <c r="G886" s="224">
        <v>415.96062678000106</v>
      </c>
      <c r="H886" s="224">
        <v>38.983590921784625</v>
      </c>
      <c r="I886" s="224" t="s">
        <v>279</v>
      </c>
      <c r="J886" s="224" t="s">
        <v>277</v>
      </c>
      <c r="K886" s="225">
        <v>0</v>
      </c>
    </row>
    <row r="887" spans="2:11" x14ac:dyDescent="0.15">
      <c r="B887" s="224" t="s">
        <v>440</v>
      </c>
      <c r="C887" s="224">
        <v>1</v>
      </c>
      <c r="D887" s="224" t="s">
        <v>470</v>
      </c>
      <c r="E887" s="224">
        <f>'Costs - Nix Pocketbook'!$D$36</f>
        <v>1</v>
      </c>
      <c r="F887" s="224">
        <v>38.983590921784625</v>
      </c>
      <c r="G887" s="224">
        <v>1.01</v>
      </c>
      <c r="H887" s="224">
        <v>38.983590921784625</v>
      </c>
      <c r="I887" s="224" t="s">
        <v>279</v>
      </c>
      <c r="J887" s="224" t="s">
        <v>277</v>
      </c>
      <c r="K887" s="225">
        <v>0</v>
      </c>
    </row>
    <row r="888" spans="2:11" x14ac:dyDescent="0.15">
      <c r="B888" s="224" t="s">
        <v>483</v>
      </c>
      <c r="C888" s="224">
        <v>272</v>
      </c>
      <c r="D888" s="224" t="s">
        <v>470</v>
      </c>
      <c r="E888" s="224">
        <f>'Scot. - Woodland Creation Grant'!$D$36</f>
        <v>272</v>
      </c>
      <c r="F888" s="224">
        <v>38.983590921784625</v>
      </c>
      <c r="G888" s="224">
        <v>274.72000000000003</v>
      </c>
      <c r="H888" s="224">
        <v>38.983590921784625</v>
      </c>
      <c r="I888" s="224" t="s">
        <v>279</v>
      </c>
      <c r="J888" s="224" t="s">
        <v>277</v>
      </c>
      <c r="K888" s="225">
        <v>0</v>
      </c>
    </row>
    <row r="889" spans="2:11" x14ac:dyDescent="0.15">
      <c r="B889" s="224" t="s">
        <v>1304</v>
      </c>
      <c r="C889" s="224">
        <v>479.3422047326743</v>
      </c>
      <c r="D889" s="224" t="s">
        <v>474</v>
      </c>
      <c r="E889" s="224">
        <f>Sheet5!$D$37</f>
        <v>479.3422047326743</v>
      </c>
      <c r="F889" s="224">
        <v>38.983590921784625</v>
      </c>
      <c r="G889" s="224">
        <v>484.13562678000108</v>
      </c>
      <c r="H889" s="224">
        <v>38.983590921784625</v>
      </c>
      <c r="I889" s="224" t="s">
        <v>279</v>
      </c>
      <c r="J889" s="224" t="s">
        <v>277</v>
      </c>
      <c r="K889" s="225">
        <v>0</v>
      </c>
    </row>
    <row r="890" spans="2:11" x14ac:dyDescent="0.15">
      <c r="B890" s="224" t="s">
        <v>440</v>
      </c>
      <c r="C890" s="224">
        <v>1</v>
      </c>
      <c r="D890" s="224" t="s">
        <v>474</v>
      </c>
      <c r="E890" s="224">
        <f>'Costs - Nix Pocketbook'!$D$37</f>
        <v>1</v>
      </c>
      <c r="F890" s="224">
        <v>38.983590921784625</v>
      </c>
      <c r="G890" s="224">
        <v>1.01</v>
      </c>
      <c r="H890" s="224">
        <v>38.983590921784625</v>
      </c>
      <c r="I890" s="224" t="s">
        <v>279</v>
      </c>
      <c r="J890" s="224" t="s">
        <v>277</v>
      </c>
      <c r="K890" s="225">
        <v>0</v>
      </c>
    </row>
    <row r="891" spans="2:11" x14ac:dyDescent="0.15">
      <c r="B891" s="224" t="s">
        <v>483</v>
      </c>
      <c r="C891" s="224">
        <v>96</v>
      </c>
      <c r="D891" s="224" t="s">
        <v>474</v>
      </c>
      <c r="E891" s="224">
        <f>'Scot. - Woodland Creation Grant'!$D$37</f>
        <v>96</v>
      </c>
      <c r="F891" s="224">
        <v>38.983590921784625</v>
      </c>
      <c r="G891" s="224">
        <v>96.96</v>
      </c>
      <c r="H891" s="224">
        <v>38.983590921784625</v>
      </c>
      <c r="I891" s="224" t="s">
        <v>279</v>
      </c>
      <c r="J891" s="224" t="s">
        <v>277</v>
      </c>
      <c r="K891" s="225">
        <v>0</v>
      </c>
    </row>
    <row r="892" spans="2:11" x14ac:dyDescent="0.15">
      <c r="B892" s="224" t="s">
        <v>1304</v>
      </c>
      <c r="C892" s="224">
        <v>518.84220473267442</v>
      </c>
      <c r="D892" s="224" t="s">
        <v>476</v>
      </c>
      <c r="E892" s="224">
        <f>Sheet5!$D$38</f>
        <v>518.84220473267442</v>
      </c>
      <c r="F892" s="224">
        <v>38.983590921784625</v>
      </c>
      <c r="G892" s="224">
        <v>524.03062678000117</v>
      </c>
      <c r="H892" s="224">
        <v>38.983590921784625</v>
      </c>
      <c r="I892" s="224" t="s">
        <v>279</v>
      </c>
      <c r="J892" s="224" t="s">
        <v>277</v>
      </c>
      <c r="K892" s="225">
        <v>0</v>
      </c>
    </row>
    <row r="893" spans="2:11" x14ac:dyDescent="0.15">
      <c r="B893" s="224" t="s">
        <v>440</v>
      </c>
      <c r="C893" s="224">
        <v>1</v>
      </c>
      <c r="D893" s="224" t="s">
        <v>476</v>
      </c>
      <c r="E893" s="224">
        <f>'Costs - Nix Pocketbook'!$D$38</f>
        <v>1</v>
      </c>
      <c r="F893" s="224">
        <v>38.983590921784625</v>
      </c>
      <c r="G893" s="224">
        <v>1.01</v>
      </c>
      <c r="H893" s="224">
        <v>38.983590921784625</v>
      </c>
      <c r="I893" s="224" t="s">
        <v>279</v>
      </c>
      <c r="J893" s="224" t="s">
        <v>277</v>
      </c>
      <c r="K893" s="225">
        <v>0</v>
      </c>
    </row>
    <row r="894" spans="2:11" x14ac:dyDescent="0.15">
      <c r="B894" s="224" t="s">
        <v>483</v>
      </c>
      <c r="C894" s="224">
        <v>400</v>
      </c>
      <c r="D894" s="224" t="s">
        <v>476</v>
      </c>
      <c r="E894" s="224">
        <f>'Scot. - Woodland Creation Grant'!$D$38</f>
        <v>400</v>
      </c>
      <c r="F894" s="224">
        <v>38.983590921784625</v>
      </c>
      <c r="G894" s="224">
        <v>404</v>
      </c>
      <c r="H894" s="224">
        <v>38.983590921784625</v>
      </c>
      <c r="I894" s="224" t="s">
        <v>279</v>
      </c>
      <c r="J894" s="224" t="s">
        <v>277</v>
      </c>
      <c r="K894" s="225">
        <v>0</v>
      </c>
    </row>
    <row r="895" spans="2:11" x14ac:dyDescent="0.15">
      <c r="B895" s="224" t="s">
        <v>1304</v>
      </c>
      <c r="C895" s="224">
        <v>591.3422047326743</v>
      </c>
      <c r="D895" s="224" t="s">
        <v>509</v>
      </c>
      <c r="E895" s="224">
        <f>Sheet5!$D$39</f>
        <v>591.3422047326743</v>
      </c>
      <c r="F895" s="224">
        <v>38.983590921784625</v>
      </c>
      <c r="G895" s="224">
        <v>597.25562678000108</v>
      </c>
      <c r="H895" s="224">
        <v>38.983590921784625</v>
      </c>
      <c r="I895" s="224" t="s">
        <v>279</v>
      </c>
      <c r="J895" s="224" t="s">
        <v>277</v>
      </c>
      <c r="K895" s="225">
        <v>0</v>
      </c>
    </row>
    <row r="896" spans="2:11" x14ac:dyDescent="0.15">
      <c r="B896" s="224" t="s">
        <v>483</v>
      </c>
      <c r="C896" s="224">
        <v>624</v>
      </c>
      <c r="D896" s="224" t="s">
        <v>509</v>
      </c>
      <c r="E896" s="224">
        <f>'Scot. - Woodland Creation Grant'!$D$39</f>
        <v>624</v>
      </c>
      <c r="F896" s="224">
        <v>38.983590921784625</v>
      </c>
      <c r="G896" s="224">
        <v>630.24</v>
      </c>
      <c r="H896" s="224">
        <v>38.983590921784625</v>
      </c>
      <c r="I896" s="224" t="s">
        <v>279</v>
      </c>
      <c r="J896" s="224" t="s">
        <v>277</v>
      </c>
      <c r="K896" s="225">
        <v>0</v>
      </c>
    </row>
    <row r="897" spans="2:11" x14ac:dyDescent="0.15">
      <c r="B897" s="224" t="s">
        <v>1209</v>
      </c>
      <c r="C897" s="224">
        <v>29.100918638614345</v>
      </c>
      <c r="D897" s="224" t="s">
        <v>1233</v>
      </c>
      <c r="E897" s="224">
        <f>Sheet6!$D$4</f>
        <v>29.100918638614345</v>
      </c>
      <c r="F897" s="224">
        <v>38.983590921784625</v>
      </c>
      <c r="G897" s="224">
        <v>29.39192782500049</v>
      </c>
      <c r="H897" s="224">
        <v>38.983590921784625</v>
      </c>
      <c r="I897" s="224" t="s">
        <v>279</v>
      </c>
      <c r="J897" s="224" t="s">
        <v>277</v>
      </c>
      <c r="K897" s="225">
        <v>0</v>
      </c>
    </row>
    <row r="898" spans="2:11" x14ac:dyDescent="0.15">
      <c r="B898" s="224" t="s">
        <v>1304</v>
      </c>
      <c r="C898" s="224">
        <v>73.842204732674432</v>
      </c>
      <c r="D898" s="224" t="s">
        <v>1233</v>
      </c>
      <c r="E898" s="224">
        <f>Sheet5!$D$4</f>
        <v>73.842204732674432</v>
      </c>
      <c r="F898" s="224">
        <v>38.983590921784625</v>
      </c>
      <c r="G898" s="224">
        <v>74.580626780001182</v>
      </c>
      <c r="H898" s="224">
        <v>38.983590921784625</v>
      </c>
      <c r="I898" s="224" t="s">
        <v>279</v>
      </c>
      <c r="J898" s="224" t="s">
        <v>277</v>
      </c>
      <c r="K898" s="225">
        <v>0</v>
      </c>
    </row>
    <row r="899" spans="2:11" x14ac:dyDescent="0.15">
      <c r="B899" s="224" t="s">
        <v>1336</v>
      </c>
      <c r="C899" s="224">
        <v>2640</v>
      </c>
      <c r="D899" s="224" t="s">
        <v>1233</v>
      </c>
      <c r="E899" s="224">
        <f>Sheet3!$D$4</f>
        <v>2640</v>
      </c>
      <c r="F899" s="224">
        <v>38.983590921784625</v>
      </c>
      <c r="G899" s="224">
        <v>2666.4</v>
      </c>
      <c r="H899" s="224">
        <v>38.983590921784625</v>
      </c>
      <c r="I899" s="224" t="s">
        <v>279</v>
      </c>
      <c r="J899" s="224" t="s">
        <v>277</v>
      </c>
      <c r="K899" s="225">
        <v>0</v>
      </c>
    </row>
    <row r="900" spans="2:11" x14ac:dyDescent="0.15">
      <c r="B900" s="224" t="s">
        <v>1346</v>
      </c>
      <c r="C900" s="224">
        <v>2908.8</v>
      </c>
      <c r="D900" s="224" t="s">
        <v>1233</v>
      </c>
      <c r="E900" s="224" t="e">
        <f>Sheet8!#REF!</f>
        <v>#REF!</v>
      </c>
      <c r="F900" s="224">
        <v>38.983590921784625</v>
      </c>
      <c r="G900" s="224">
        <v>2937.8880000000004</v>
      </c>
      <c r="H900" s="224">
        <v>38.983590921784625</v>
      </c>
      <c r="I900" s="224" t="s">
        <v>279</v>
      </c>
      <c r="J900" s="224" t="s">
        <v>277</v>
      </c>
      <c r="K900" s="225">
        <v>0</v>
      </c>
    </row>
    <row r="901" spans="2:11" x14ac:dyDescent="0.15">
      <c r="B901" s="224" t="s">
        <v>20</v>
      </c>
      <c r="C901" s="224">
        <v>1</v>
      </c>
      <c r="D901" s="224" t="s">
        <v>429</v>
      </c>
      <c r="E901" s="224">
        <f>Costs!$D$40</f>
        <v>1</v>
      </c>
      <c r="F901" s="224">
        <v>38.983590921784625</v>
      </c>
      <c r="G901" s="224">
        <v>1.01</v>
      </c>
      <c r="H901" s="224">
        <v>38.983590921784625</v>
      </c>
      <c r="I901" s="224" t="s">
        <v>279</v>
      </c>
      <c r="J901" s="224" t="s">
        <v>277</v>
      </c>
      <c r="K901" s="225">
        <v>0</v>
      </c>
    </row>
    <row r="902" spans="2:11" x14ac:dyDescent="0.15">
      <c r="B902" s="224" t="s">
        <v>440</v>
      </c>
      <c r="C902" s="224">
        <v>1</v>
      </c>
      <c r="D902" s="224" t="s">
        <v>478</v>
      </c>
      <c r="E902" s="224">
        <f>'Costs - Nix Pocketbook'!$D$41</f>
        <v>1</v>
      </c>
      <c r="F902" s="224">
        <v>38.983590921784625</v>
      </c>
      <c r="G902" s="224">
        <v>1.01</v>
      </c>
      <c r="H902" s="224">
        <v>38.983590921784625</v>
      </c>
      <c r="I902" s="224" t="s">
        <v>279</v>
      </c>
      <c r="J902" s="224" t="s">
        <v>277</v>
      </c>
      <c r="K902" s="225">
        <v>0</v>
      </c>
    </row>
    <row r="903" spans="2:11" x14ac:dyDescent="0.15">
      <c r="B903" s="224" t="s">
        <v>20</v>
      </c>
      <c r="C903" s="224">
        <v>2</v>
      </c>
      <c r="D903" s="224" t="s">
        <v>434</v>
      </c>
      <c r="E903" s="224">
        <f>Costs!$D$42</f>
        <v>2</v>
      </c>
      <c r="F903" s="224">
        <v>38.983590921784625</v>
      </c>
      <c r="G903" s="224">
        <v>2.02</v>
      </c>
      <c r="H903" s="224">
        <v>38.983590921784625</v>
      </c>
      <c r="I903" s="224" t="s">
        <v>279</v>
      </c>
      <c r="J903" s="224" t="s">
        <v>277</v>
      </c>
      <c r="K903" s="225">
        <v>0</v>
      </c>
    </row>
    <row r="904" spans="2:11" x14ac:dyDescent="0.15">
      <c r="B904" s="224" t="s">
        <v>440</v>
      </c>
      <c r="C904" s="224">
        <v>1</v>
      </c>
      <c r="D904" s="224" t="s">
        <v>434</v>
      </c>
      <c r="E904" s="224">
        <f>'Costs - Nix Pocketbook'!$D$42</f>
        <v>1</v>
      </c>
      <c r="F904" s="224">
        <v>38.983590921784625</v>
      </c>
      <c r="G904" s="224">
        <v>1.01</v>
      </c>
      <c r="H904" s="224">
        <v>38.983590921784625</v>
      </c>
      <c r="I904" s="224" t="s">
        <v>279</v>
      </c>
      <c r="J904" s="224" t="s">
        <v>277</v>
      </c>
      <c r="K904" s="225">
        <v>0</v>
      </c>
    </row>
    <row r="905" spans="2:11" x14ac:dyDescent="0.15">
      <c r="B905" s="224" t="s">
        <v>483</v>
      </c>
      <c r="C905" s="224">
        <v>234</v>
      </c>
      <c r="D905" s="224" t="s">
        <v>434</v>
      </c>
      <c r="E905" s="224">
        <f>'Scot. - Woodland Creation Grant'!$D$42</f>
        <v>234</v>
      </c>
      <c r="F905" s="224">
        <v>38.983590921784625</v>
      </c>
      <c r="G905" s="224">
        <v>236.34</v>
      </c>
      <c r="H905" s="224">
        <v>38.983590921784625</v>
      </c>
      <c r="I905" s="224" t="s">
        <v>279</v>
      </c>
      <c r="J905" s="224" t="s">
        <v>277</v>
      </c>
      <c r="K905" s="225">
        <v>0</v>
      </c>
    </row>
    <row r="906" spans="2:11" x14ac:dyDescent="0.15">
      <c r="B906" s="224" t="s">
        <v>483</v>
      </c>
      <c r="C906" s="224">
        <v>378</v>
      </c>
      <c r="D906" s="224" t="s">
        <v>520</v>
      </c>
      <c r="E906" s="224">
        <f>'Scot. - Woodland Creation Grant'!$D$43</f>
        <v>378</v>
      </c>
      <c r="F906" s="224">
        <v>38.983590921784625</v>
      </c>
      <c r="G906" s="224">
        <v>381.78</v>
      </c>
      <c r="H906" s="224">
        <v>38.983590921784625</v>
      </c>
      <c r="I906" s="224" t="s">
        <v>279</v>
      </c>
      <c r="J906" s="224" t="s">
        <v>277</v>
      </c>
      <c r="K906" s="225">
        <v>0</v>
      </c>
    </row>
    <row r="907" spans="2:11" x14ac:dyDescent="0.15">
      <c r="B907" s="224" t="s">
        <v>483</v>
      </c>
      <c r="C907" s="224">
        <v>594</v>
      </c>
      <c r="D907" s="224" t="s">
        <v>522</v>
      </c>
      <c r="E907" s="224">
        <f>'Scot. - Woodland Creation Grant'!$D$44</f>
        <v>594</v>
      </c>
      <c r="F907" s="224">
        <v>38.983590921784625</v>
      </c>
      <c r="G907" s="224">
        <v>599.94000000000005</v>
      </c>
      <c r="H907" s="224">
        <v>38.983590921784625</v>
      </c>
      <c r="I907" s="224" t="s">
        <v>279</v>
      </c>
      <c r="J907" s="224" t="s">
        <v>277</v>
      </c>
      <c r="K907" s="225">
        <v>0</v>
      </c>
    </row>
    <row r="908" spans="2:11" x14ac:dyDescent="0.15">
      <c r="B908" s="224" t="s">
        <v>483</v>
      </c>
      <c r="C908" s="224">
        <v>306</v>
      </c>
      <c r="D908" s="224" t="s">
        <v>524</v>
      </c>
      <c r="E908" s="224">
        <f>'Scot. - Woodland Creation Grant'!$D$45</f>
        <v>306</v>
      </c>
      <c r="F908" s="224">
        <v>38.983590921784625</v>
      </c>
      <c r="G908" s="224">
        <v>309.06</v>
      </c>
      <c r="H908" s="224">
        <v>38.983590921784625</v>
      </c>
      <c r="I908" s="224" t="s">
        <v>279</v>
      </c>
      <c r="J908" s="224" t="s">
        <v>277</v>
      </c>
      <c r="K908" s="225">
        <v>0</v>
      </c>
    </row>
    <row r="909" spans="2:11" x14ac:dyDescent="0.15">
      <c r="B909" s="224" t="s">
        <v>483</v>
      </c>
      <c r="C909" s="224">
        <v>144</v>
      </c>
      <c r="D909" s="224" t="s">
        <v>525</v>
      </c>
      <c r="E909" s="224">
        <f>'Scot. - Woodland Creation Grant'!$D$46</f>
        <v>144</v>
      </c>
      <c r="F909" s="224">
        <v>38.983590921784625</v>
      </c>
      <c r="G909" s="224">
        <v>145.44</v>
      </c>
      <c r="H909" s="224">
        <v>38.983590921784625</v>
      </c>
      <c r="I909" s="224" t="s">
        <v>279</v>
      </c>
      <c r="J909" s="224" t="s">
        <v>277</v>
      </c>
      <c r="K909" s="225">
        <v>0</v>
      </c>
    </row>
    <row r="910" spans="2:11" x14ac:dyDescent="0.15">
      <c r="B910" s="224" t="s">
        <v>483</v>
      </c>
      <c r="C910" s="224">
        <v>306</v>
      </c>
      <c r="D910" s="224" t="s">
        <v>526</v>
      </c>
      <c r="E910" s="224">
        <f>'Scot. - Woodland Creation Grant'!$D$47</f>
        <v>306</v>
      </c>
      <c r="F910" s="224">
        <v>38.983590921784625</v>
      </c>
      <c r="G910" s="224">
        <v>309.06</v>
      </c>
      <c r="H910" s="224">
        <v>38.983590921784625</v>
      </c>
      <c r="I910" s="224" t="s">
        <v>279</v>
      </c>
      <c r="J910" s="224" t="s">
        <v>277</v>
      </c>
      <c r="K910" s="225">
        <v>0</v>
      </c>
    </row>
    <row r="911" spans="2:11" x14ac:dyDescent="0.15">
      <c r="B911" s="224" t="s">
        <v>483</v>
      </c>
      <c r="C911" s="224">
        <v>108</v>
      </c>
      <c r="D911" s="224" t="s">
        <v>527</v>
      </c>
      <c r="E911" s="224">
        <f>'Scot. - Woodland Creation Grant'!$D$48</f>
        <v>108</v>
      </c>
      <c r="F911" s="224">
        <v>38.983590921784625</v>
      </c>
      <c r="G911" s="224">
        <v>109.08</v>
      </c>
      <c r="H911" s="224">
        <v>38.983590921784625</v>
      </c>
      <c r="I911" s="224" t="s">
        <v>279</v>
      </c>
      <c r="J911" s="224" t="s">
        <v>277</v>
      </c>
      <c r="K911" s="225">
        <v>0</v>
      </c>
    </row>
    <row r="912" spans="2:11" x14ac:dyDescent="0.15">
      <c r="B912" s="224" t="s">
        <v>483</v>
      </c>
      <c r="C912" s="224">
        <v>450</v>
      </c>
      <c r="D912" s="224" t="s">
        <v>528</v>
      </c>
      <c r="E912" s="224">
        <f>'Scot. - Woodland Creation Grant'!$D$49</f>
        <v>450</v>
      </c>
      <c r="F912" s="224">
        <v>38.983590921784625</v>
      </c>
      <c r="G912" s="224">
        <v>454.5</v>
      </c>
      <c r="H912" s="224">
        <v>38.983590921784625</v>
      </c>
      <c r="I912" s="224" t="s">
        <v>279</v>
      </c>
      <c r="J912" s="224" t="s">
        <v>277</v>
      </c>
      <c r="K912" s="225">
        <v>0</v>
      </c>
    </row>
    <row r="913" spans="2:11" x14ac:dyDescent="0.15">
      <c r="B913" s="224" t="s">
        <v>1209</v>
      </c>
      <c r="C913" s="224">
        <v>34.309251971947674</v>
      </c>
      <c r="D913" s="224" t="s">
        <v>1240</v>
      </c>
      <c r="E913" s="224">
        <f>Sheet6!$D$5</f>
        <v>34.309251971947674</v>
      </c>
      <c r="F913" s="224">
        <v>38.983590921784625</v>
      </c>
      <c r="G913" s="224">
        <v>34.652344491667151</v>
      </c>
      <c r="H913" s="224">
        <v>38.983590921784625</v>
      </c>
      <c r="I913" s="224" t="s">
        <v>279</v>
      </c>
      <c r="J913" s="224" t="s">
        <v>277</v>
      </c>
      <c r="K913" s="225">
        <v>0</v>
      </c>
    </row>
    <row r="914" spans="2:11" x14ac:dyDescent="0.15">
      <c r="B914" s="224" t="s">
        <v>1304</v>
      </c>
      <c r="C914" s="224">
        <v>124.34220473267442</v>
      </c>
      <c r="D914" s="224" t="s">
        <v>1240</v>
      </c>
      <c r="E914" s="224">
        <f>Sheet5!$D$5</f>
        <v>124.34220473267442</v>
      </c>
      <c r="F914" s="224">
        <v>38.983590921784625</v>
      </c>
      <c r="G914" s="224">
        <v>125.58562678000116</v>
      </c>
      <c r="H914" s="224">
        <v>38.983590921784625</v>
      </c>
      <c r="I914" s="224" t="s">
        <v>279</v>
      </c>
      <c r="J914" s="224" t="s">
        <v>277</v>
      </c>
      <c r="K914" s="225">
        <v>0</v>
      </c>
    </row>
    <row r="915" spans="2:11" x14ac:dyDescent="0.15">
      <c r="B915" s="224" t="s">
        <v>1336</v>
      </c>
      <c r="C915" s="224">
        <v>1360</v>
      </c>
      <c r="D915" s="224" t="s">
        <v>1240</v>
      </c>
      <c r="E915" s="224">
        <f>Sheet3!$D$5</f>
        <v>1360</v>
      </c>
      <c r="F915" s="224">
        <v>38.983590921784625</v>
      </c>
      <c r="G915" s="224">
        <v>1373.6</v>
      </c>
      <c r="H915" s="224">
        <v>38.983590921784625</v>
      </c>
      <c r="I915" s="224" t="s">
        <v>279</v>
      </c>
      <c r="J915" s="224" t="s">
        <v>277</v>
      </c>
      <c r="K915" s="225">
        <v>0</v>
      </c>
    </row>
    <row r="916" spans="2:11" x14ac:dyDescent="0.15">
      <c r="B916" s="224" t="s">
        <v>1346</v>
      </c>
      <c r="C916" s="224">
        <v>141.4</v>
      </c>
      <c r="D916" s="224" t="s">
        <v>1240</v>
      </c>
      <c r="E916" s="224" t="e">
        <f>Sheet8!#REF!</f>
        <v>#REF!</v>
      </c>
      <c r="F916" s="224">
        <v>38.983590921784625</v>
      </c>
      <c r="G916" s="224">
        <v>142.81399999999999</v>
      </c>
      <c r="H916" s="224">
        <v>38.983590921784625</v>
      </c>
      <c r="I916" s="224" t="s">
        <v>279</v>
      </c>
      <c r="J916" s="224" t="s">
        <v>277</v>
      </c>
      <c r="K916" s="225">
        <v>0</v>
      </c>
    </row>
    <row r="917" spans="2:11" x14ac:dyDescent="0.15">
      <c r="B917" s="224" t="s">
        <v>483</v>
      </c>
      <c r="C917" s="224">
        <v>702</v>
      </c>
      <c r="D917" s="224" t="s">
        <v>529</v>
      </c>
      <c r="E917" s="224">
        <f>'Scot. - Woodland Creation Grant'!$D$50</f>
        <v>702</v>
      </c>
      <c r="F917" s="224">
        <v>38.983590921784625</v>
      </c>
      <c r="G917" s="224">
        <v>709.02</v>
      </c>
      <c r="H917" s="224">
        <v>38.983590921784625</v>
      </c>
      <c r="I917" s="224" t="s">
        <v>279</v>
      </c>
      <c r="J917" s="224" t="s">
        <v>277</v>
      </c>
      <c r="K917" s="225">
        <v>0</v>
      </c>
    </row>
    <row r="918" spans="2:11" x14ac:dyDescent="0.15">
      <c r="B918" s="224" t="s">
        <v>483</v>
      </c>
      <c r="C918" s="224">
        <v>156</v>
      </c>
      <c r="D918" s="224" t="s">
        <v>539</v>
      </c>
      <c r="E918" s="224">
        <f>'Scot. - Woodland Creation Grant'!$D$53</f>
        <v>156</v>
      </c>
      <c r="F918" s="224">
        <v>38.983590921784625</v>
      </c>
      <c r="G918" s="224">
        <v>157.56</v>
      </c>
      <c r="H918" s="224">
        <v>38.983590921784625</v>
      </c>
      <c r="I918" s="224" t="s">
        <v>279</v>
      </c>
      <c r="J918" s="224" t="s">
        <v>277</v>
      </c>
      <c r="K918" s="225">
        <v>0</v>
      </c>
    </row>
    <row r="919" spans="2:11" x14ac:dyDescent="0.15">
      <c r="B919" s="224" t="s">
        <v>483</v>
      </c>
      <c r="C919" s="224">
        <v>336</v>
      </c>
      <c r="D919" s="224" t="s">
        <v>540</v>
      </c>
      <c r="E919" s="224">
        <f>'Scot. - Woodland Creation Grant'!$D$54</f>
        <v>336</v>
      </c>
      <c r="F919" s="224">
        <v>38.983590921784625</v>
      </c>
      <c r="G919" s="224">
        <v>339.36</v>
      </c>
      <c r="H919" s="224">
        <v>38.983590921784625</v>
      </c>
      <c r="I919" s="224" t="s">
        <v>279</v>
      </c>
      <c r="J919" s="224" t="s">
        <v>277</v>
      </c>
      <c r="K919" s="225">
        <v>0</v>
      </c>
    </row>
    <row r="920" spans="2:11" x14ac:dyDescent="0.15">
      <c r="B920" s="224" t="s">
        <v>483</v>
      </c>
      <c r="C920" s="224">
        <v>528</v>
      </c>
      <c r="D920" s="224" t="s">
        <v>542</v>
      </c>
      <c r="E920" s="224">
        <f>'Scot. - Woodland Creation Grant'!$D$55</f>
        <v>528</v>
      </c>
      <c r="F920" s="224">
        <v>38.983590921784625</v>
      </c>
      <c r="G920" s="224">
        <v>533.28</v>
      </c>
      <c r="H920" s="224">
        <v>38.983590921784625</v>
      </c>
      <c r="I920" s="224" t="s">
        <v>279</v>
      </c>
      <c r="J920" s="224" t="s">
        <v>277</v>
      </c>
      <c r="K920" s="225">
        <v>0</v>
      </c>
    </row>
    <row r="921" spans="2:11" x14ac:dyDescent="0.15">
      <c r="B921" s="224" t="s">
        <v>483</v>
      </c>
      <c r="C921" s="224">
        <v>204</v>
      </c>
      <c r="D921" s="224" t="s">
        <v>543</v>
      </c>
      <c r="E921" s="224">
        <f>'Scot. - Woodland Creation Grant'!$D$56</f>
        <v>204</v>
      </c>
      <c r="F921" s="224">
        <v>38.983590921784625</v>
      </c>
      <c r="G921" s="224">
        <v>206.04</v>
      </c>
      <c r="H921" s="224">
        <v>38.983590921784625</v>
      </c>
      <c r="I921" s="224" t="s">
        <v>279</v>
      </c>
      <c r="J921" s="224" t="s">
        <v>277</v>
      </c>
      <c r="K921" s="225">
        <v>0</v>
      </c>
    </row>
    <row r="922" spans="2:11" x14ac:dyDescent="0.15">
      <c r="B922" s="224" t="s">
        <v>483</v>
      </c>
      <c r="C922" s="224">
        <v>128</v>
      </c>
      <c r="D922" s="224" t="s">
        <v>545</v>
      </c>
      <c r="E922" s="224">
        <f>'Scot. - Woodland Creation Grant'!$D$57</f>
        <v>128</v>
      </c>
      <c r="F922" s="224">
        <v>38.983590921784625</v>
      </c>
      <c r="G922" s="224">
        <v>129.28</v>
      </c>
      <c r="H922" s="224">
        <v>38.983590921784625</v>
      </c>
      <c r="I922" s="224" t="s">
        <v>279</v>
      </c>
      <c r="J922" s="224" t="s">
        <v>277</v>
      </c>
      <c r="K922" s="225">
        <v>0</v>
      </c>
    </row>
    <row r="923" spans="2:11" x14ac:dyDescent="0.15">
      <c r="B923" s="224" t="s">
        <v>483</v>
      </c>
      <c r="C923" s="224">
        <v>204</v>
      </c>
      <c r="D923" s="224" t="s">
        <v>546</v>
      </c>
      <c r="E923" s="224">
        <f>'Scot. - Woodland Creation Grant'!$D$58</f>
        <v>204</v>
      </c>
      <c r="F923" s="224">
        <v>38.983590921784625</v>
      </c>
      <c r="G923" s="224">
        <v>206.04</v>
      </c>
      <c r="H923" s="224">
        <v>38.983590921784625</v>
      </c>
      <c r="I923" s="224" t="s">
        <v>279</v>
      </c>
      <c r="J923" s="224" t="s">
        <v>277</v>
      </c>
      <c r="K923" s="225">
        <v>0</v>
      </c>
    </row>
    <row r="924" spans="2:11" x14ac:dyDescent="0.15">
      <c r="B924" s="224" t="s">
        <v>483</v>
      </c>
      <c r="C924" s="224">
        <v>96</v>
      </c>
      <c r="D924" s="224" t="s">
        <v>547</v>
      </c>
      <c r="E924" s="224">
        <f>'Scot. - Woodland Creation Grant'!$D$59</f>
        <v>96</v>
      </c>
      <c r="F924" s="224">
        <v>38.983590921784625</v>
      </c>
      <c r="G924" s="224">
        <v>96.96</v>
      </c>
      <c r="H924" s="224">
        <v>38.983590921784625</v>
      </c>
      <c r="I924" s="224" t="s">
        <v>279</v>
      </c>
      <c r="J924" s="224" t="s">
        <v>277</v>
      </c>
      <c r="K924" s="225">
        <v>0</v>
      </c>
    </row>
    <row r="925" spans="2:11" x14ac:dyDescent="0.15">
      <c r="B925" s="224" t="s">
        <v>1209</v>
      </c>
      <c r="C925" s="224">
        <v>39.517585305281003</v>
      </c>
      <c r="D925" s="224" t="s">
        <v>330</v>
      </c>
      <c r="E925" s="224">
        <f>Sheet6!$D$6</f>
        <v>39.517585305281003</v>
      </c>
      <c r="F925" s="224">
        <v>38.983590921784625</v>
      </c>
      <c r="G925" s="224">
        <v>39.912761158333815</v>
      </c>
      <c r="H925" s="224">
        <v>38.983590921784625</v>
      </c>
      <c r="I925" s="224" t="s">
        <v>279</v>
      </c>
      <c r="J925" s="224" t="s">
        <v>277</v>
      </c>
      <c r="K925" s="225">
        <v>0</v>
      </c>
    </row>
    <row r="926" spans="2:11" x14ac:dyDescent="0.15">
      <c r="B926" s="224" t="s">
        <v>1304</v>
      </c>
      <c r="C926" s="224">
        <v>124.34220473267442</v>
      </c>
      <c r="D926" s="224" t="s">
        <v>330</v>
      </c>
      <c r="E926" s="224">
        <f>Sheet5!$D$6</f>
        <v>124.34220473267442</v>
      </c>
      <c r="F926" s="224">
        <v>38.983590921784625</v>
      </c>
      <c r="G926" s="224">
        <v>125.58562678000116</v>
      </c>
      <c r="H926" s="224">
        <v>38.983590921784625</v>
      </c>
      <c r="I926" s="224" t="s">
        <v>279</v>
      </c>
      <c r="J926" s="224" t="s">
        <v>277</v>
      </c>
      <c r="K926" s="225">
        <v>0</v>
      </c>
    </row>
    <row r="927" spans="2:11" x14ac:dyDescent="0.15">
      <c r="B927" s="224" t="s">
        <v>20</v>
      </c>
      <c r="C927" s="224">
        <v>1</v>
      </c>
      <c r="D927" s="224" t="s">
        <v>330</v>
      </c>
      <c r="E927" s="224">
        <f>Costs!$D$6</f>
        <v>1</v>
      </c>
      <c r="F927" s="224">
        <v>38.983590921784625</v>
      </c>
      <c r="G927" s="224">
        <v>1.01</v>
      </c>
      <c r="H927" s="224">
        <v>38.983590921784625</v>
      </c>
      <c r="I927" s="224" t="s">
        <v>279</v>
      </c>
      <c r="J927" s="224" t="s">
        <v>277</v>
      </c>
      <c r="K927" s="225">
        <v>0</v>
      </c>
    </row>
    <row r="928" spans="2:11" x14ac:dyDescent="0.15">
      <c r="B928" s="224" t="s">
        <v>1336</v>
      </c>
      <c r="C928" s="224">
        <v>640</v>
      </c>
      <c r="D928" s="224" t="s">
        <v>330</v>
      </c>
      <c r="E928" s="224">
        <f>Sheet3!$D$6</f>
        <v>640</v>
      </c>
      <c r="F928" s="224">
        <v>38.983590921784625</v>
      </c>
      <c r="G928" s="224">
        <v>646.4</v>
      </c>
      <c r="H928" s="224">
        <v>38.983590921784625</v>
      </c>
      <c r="I928" s="224" t="s">
        <v>279</v>
      </c>
      <c r="J928" s="224" t="s">
        <v>277</v>
      </c>
      <c r="K928" s="225">
        <v>0</v>
      </c>
    </row>
    <row r="929" spans="2:11" x14ac:dyDescent="0.15">
      <c r="B929" s="224" t="s">
        <v>1346</v>
      </c>
      <c r="C929" s="224">
        <v>2020</v>
      </c>
      <c r="D929" s="224" t="s">
        <v>330</v>
      </c>
      <c r="E929" s="224" t="e">
        <f>Sheet8!#REF!</f>
        <v>#REF!</v>
      </c>
      <c r="F929" s="224">
        <v>38.983590921784625</v>
      </c>
      <c r="G929" s="224">
        <v>2040.2</v>
      </c>
      <c r="H929" s="224">
        <v>38.983590921784625</v>
      </c>
      <c r="I929" s="224" t="s">
        <v>279</v>
      </c>
      <c r="J929" s="224" t="s">
        <v>277</v>
      </c>
      <c r="K929" s="225">
        <v>0</v>
      </c>
    </row>
    <row r="930" spans="2:11" x14ac:dyDescent="0.15">
      <c r="B930" s="224" t="s">
        <v>483</v>
      </c>
      <c r="C930" s="224">
        <v>400</v>
      </c>
      <c r="D930" s="224" t="s">
        <v>548</v>
      </c>
      <c r="E930" s="224">
        <f>'Scot. - Woodland Creation Grant'!$D$60</f>
        <v>400</v>
      </c>
      <c r="F930" s="224">
        <v>38.983590921784625</v>
      </c>
      <c r="G930" s="224">
        <v>404</v>
      </c>
      <c r="H930" s="224">
        <v>38.983590921784625</v>
      </c>
      <c r="I930" s="224" t="s">
        <v>279</v>
      </c>
      <c r="J930" s="224" t="s">
        <v>277</v>
      </c>
      <c r="K930" s="225">
        <v>0</v>
      </c>
    </row>
    <row r="931" spans="2:11" x14ac:dyDescent="0.15">
      <c r="B931" s="224" t="s">
        <v>483</v>
      </c>
      <c r="C931" s="224">
        <v>624</v>
      </c>
      <c r="D931" s="224" t="s">
        <v>549</v>
      </c>
      <c r="E931" s="224">
        <f>'Scot. - Woodland Creation Grant'!$D$61</f>
        <v>624</v>
      </c>
      <c r="F931" s="224">
        <v>38.983590921784625</v>
      </c>
      <c r="G931" s="224">
        <v>630.24</v>
      </c>
      <c r="H931" s="224">
        <v>38.983590921784625</v>
      </c>
      <c r="I931" s="224" t="s">
        <v>279</v>
      </c>
      <c r="J931" s="224" t="s">
        <v>277</v>
      </c>
      <c r="K931" s="225">
        <v>0</v>
      </c>
    </row>
    <row r="932" spans="2:11" x14ac:dyDescent="0.15">
      <c r="B932" s="224" t="s">
        <v>483</v>
      </c>
      <c r="C932" s="224">
        <v>182</v>
      </c>
      <c r="D932" s="224" t="s">
        <v>559</v>
      </c>
      <c r="E932" s="224">
        <f>'Scot. - Woodland Creation Grant'!$D$64</f>
        <v>182</v>
      </c>
      <c r="F932" s="224">
        <v>38.983590921784625</v>
      </c>
      <c r="G932" s="224">
        <v>183.82</v>
      </c>
      <c r="H932" s="224">
        <v>38.983590921784625</v>
      </c>
      <c r="I932" s="224" t="s">
        <v>279</v>
      </c>
      <c r="J932" s="224" t="s">
        <v>277</v>
      </c>
      <c r="K932" s="225">
        <v>0</v>
      </c>
    </row>
    <row r="933" spans="2:11" x14ac:dyDescent="0.15">
      <c r="B933" s="224" t="s">
        <v>483</v>
      </c>
      <c r="C933" s="224">
        <v>378</v>
      </c>
      <c r="D933" s="224" t="s">
        <v>560</v>
      </c>
      <c r="E933" s="224">
        <f>'Scot. - Woodland Creation Grant'!$D$65</f>
        <v>378</v>
      </c>
      <c r="F933" s="224">
        <v>38.983590921784625</v>
      </c>
      <c r="G933" s="224">
        <v>381.78</v>
      </c>
      <c r="H933" s="224">
        <v>38.983590921784625</v>
      </c>
      <c r="I933" s="224" t="s">
        <v>279</v>
      </c>
      <c r="J933" s="224" t="s">
        <v>277</v>
      </c>
      <c r="K933" s="225">
        <v>0</v>
      </c>
    </row>
    <row r="934" spans="2:11" x14ac:dyDescent="0.15">
      <c r="B934" s="224" t="s">
        <v>483</v>
      </c>
      <c r="C934" s="224">
        <v>594</v>
      </c>
      <c r="D934" s="224" t="s">
        <v>561</v>
      </c>
      <c r="E934" s="224">
        <f>'Scot. - Woodland Creation Grant'!$D$66</f>
        <v>594</v>
      </c>
      <c r="F934" s="224">
        <v>38.983590921784625</v>
      </c>
      <c r="G934" s="224">
        <v>599.94000000000005</v>
      </c>
      <c r="H934" s="224">
        <v>38.983590921784625</v>
      </c>
      <c r="I934" s="224" t="s">
        <v>279</v>
      </c>
      <c r="J934" s="224" t="s">
        <v>277</v>
      </c>
      <c r="K934" s="225">
        <v>0</v>
      </c>
    </row>
    <row r="935" spans="2:11" x14ac:dyDescent="0.15">
      <c r="B935" s="224" t="s">
        <v>483</v>
      </c>
      <c r="C935" s="224">
        <v>238</v>
      </c>
      <c r="D935" s="224" t="s">
        <v>562</v>
      </c>
      <c r="E935" s="224">
        <f>'Scot. - Woodland Creation Grant'!$D$67</f>
        <v>238</v>
      </c>
      <c r="F935" s="224">
        <v>38.983590921784625</v>
      </c>
      <c r="G935" s="224">
        <v>240.38</v>
      </c>
      <c r="H935" s="224">
        <v>38.983590921784625</v>
      </c>
      <c r="I935" s="224" t="s">
        <v>279</v>
      </c>
      <c r="J935" s="224" t="s">
        <v>277</v>
      </c>
      <c r="K935" s="225">
        <v>0</v>
      </c>
    </row>
    <row r="936" spans="2:11" x14ac:dyDescent="0.15">
      <c r="B936" s="224" t="s">
        <v>483</v>
      </c>
      <c r="C936" s="224">
        <v>144</v>
      </c>
      <c r="D936" s="224" t="s">
        <v>563</v>
      </c>
      <c r="E936" s="224">
        <f>'Scot. - Woodland Creation Grant'!$D$68</f>
        <v>144</v>
      </c>
      <c r="F936" s="224">
        <v>38.983590921784625</v>
      </c>
      <c r="G936" s="224">
        <v>145.44</v>
      </c>
      <c r="H936" s="224">
        <v>38.983590921784625</v>
      </c>
      <c r="I936" s="224" t="s">
        <v>279</v>
      </c>
      <c r="J936" s="224" t="s">
        <v>277</v>
      </c>
      <c r="K936" s="225">
        <v>0</v>
      </c>
    </row>
    <row r="937" spans="2:11" x14ac:dyDescent="0.15">
      <c r="B937" s="224" t="s">
        <v>483</v>
      </c>
      <c r="C937" s="224">
        <v>238</v>
      </c>
      <c r="D937" s="224" t="s">
        <v>564</v>
      </c>
      <c r="E937" s="224">
        <f>'Scot. - Woodland Creation Grant'!$D$69</f>
        <v>238</v>
      </c>
      <c r="F937" s="224">
        <v>38.983590921784625</v>
      </c>
      <c r="G937" s="224">
        <v>240.38</v>
      </c>
      <c r="H937" s="224">
        <v>38.983590921784625</v>
      </c>
      <c r="I937" s="224" t="s">
        <v>279</v>
      </c>
      <c r="J937" s="224" t="s">
        <v>277</v>
      </c>
      <c r="K937" s="225">
        <v>0</v>
      </c>
    </row>
    <row r="938" spans="2:11" x14ac:dyDescent="0.15">
      <c r="B938" s="224" t="s">
        <v>1209</v>
      </c>
      <c r="C938" s="224">
        <v>44.725918638614338</v>
      </c>
      <c r="D938" s="224" t="s">
        <v>333</v>
      </c>
      <c r="E938" s="224">
        <f>Sheet6!$D$7</f>
        <v>44.725918638614338</v>
      </c>
      <c r="F938" s="224">
        <v>38.983590921784625</v>
      </c>
      <c r="G938" s="224">
        <v>45.173177825000479</v>
      </c>
      <c r="H938" s="224">
        <v>38.983590921784625</v>
      </c>
      <c r="I938" s="224" t="s">
        <v>279</v>
      </c>
      <c r="J938" s="224" t="s">
        <v>277</v>
      </c>
      <c r="K938" s="225">
        <v>0</v>
      </c>
    </row>
    <row r="939" spans="2:11" x14ac:dyDescent="0.15">
      <c r="B939" s="224" t="s">
        <v>1304</v>
      </c>
      <c r="C939" s="224">
        <v>145.34220473267442</v>
      </c>
      <c r="D939" s="224" t="s">
        <v>333</v>
      </c>
      <c r="E939" s="224">
        <f>Sheet5!$D$7</f>
        <v>145.34220473267442</v>
      </c>
      <c r="F939" s="224">
        <v>38.983590921784625</v>
      </c>
      <c r="G939" s="224">
        <v>146.79562678000116</v>
      </c>
      <c r="H939" s="224">
        <v>38.983590921784625</v>
      </c>
      <c r="I939" s="224" t="s">
        <v>279</v>
      </c>
      <c r="J939" s="224" t="s">
        <v>277</v>
      </c>
      <c r="K939" s="225">
        <v>0</v>
      </c>
    </row>
    <row r="940" spans="2:11" x14ac:dyDescent="0.15">
      <c r="B940" s="224" t="s">
        <v>20</v>
      </c>
      <c r="C940" s="224">
        <v>1</v>
      </c>
      <c r="D940" s="224" t="s">
        <v>333</v>
      </c>
      <c r="E940" s="224">
        <f>Costs!$D$7</f>
        <v>1</v>
      </c>
      <c r="F940" s="224">
        <v>38.983590921784625</v>
      </c>
      <c r="G940" s="224">
        <v>1.01</v>
      </c>
      <c r="H940" s="224">
        <v>38.983590921784625</v>
      </c>
      <c r="I940" s="224" t="s">
        <v>279</v>
      </c>
      <c r="J940" s="224" t="s">
        <v>277</v>
      </c>
      <c r="K940" s="225">
        <v>0</v>
      </c>
    </row>
    <row r="941" spans="2:11" x14ac:dyDescent="0.15">
      <c r="B941" s="224" t="s">
        <v>1336</v>
      </c>
      <c r="C941" s="224">
        <v>1360</v>
      </c>
      <c r="D941" s="224" t="s">
        <v>333</v>
      </c>
      <c r="E941" s="224">
        <f>Sheet3!$D$7</f>
        <v>1360</v>
      </c>
      <c r="F941" s="224">
        <v>38.983590921784625</v>
      </c>
      <c r="G941" s="224">
        <v>1373.6</v>
      </c>
      <c r="H941" s="224">
        <v>38.983590921784625</v>
      </c>
      <c r="I941" s="224" t="s">
        <v>279</v>
      </c>
      <c r="J941" s="224" t="s">
        <v>277</v>
      </c>
      <c r="K941" s="225">
        <v>0</v>
      </c>
    </row>
    <row r="942" spans="2:11" x14ac:dyDescent="0.15">
      <c r="B942" s="224" t="s">
        <v>1346</v>
      </c>
      <c r="C942" s="224">
        <v>1.1716</v>
      </c>
      <c r="D942" s="224" t="s">
        <v>333</v>
      </c>
      <c r="E942" s="224" t="e">
        <f>Sheet8!#REF!</f>
        <v>#REF!</v>
      </c>
      <c r="F942" s="224">
        <v>38.983590921784625</v>
      </c>
      <c r="G942" s="224">
        <v>1.183316</v>
      </c>
      <c r="H942" s="224">
        <v>38.983590921784625</v>
      </c>
      <c r="I942" s="224" t="s">
        <v>279</v>
      </c>
      <c r="J942" s="224" t="s">
        <v>277</v>
      </c>
      <c r="K942" s="225">
        <v>0</v>
      </c>
    </row>
    <row r="943" spans="2:11" x14ac:dyDescent="0.15">
      <c r="B943" s="224" t="s">
        <v>483</v>
      </c>
      <c r="C943" s="224">
        <v>108</v>
      </c>
      <c r="D943" s="224" t="s">
        <v>566</v>
      </c>
      <c r="E943" s="224">
        <f>'Scot. - Woodland Creation Grant'!$D$70</f>
        <v>108</v>
      </c>
      <c r="F943" s="224">
        <v>38.983590921784625</v>
      </c>
      <c r="G943" s="224">
        <v>109.08</v>
      </c>
      <c r="H943" s="224">
        <v>38.983590921784625</v>
      </c>
      <c r="I943" s="224" t="s">
        <v>279</v>
      </c>
      <c r="J943" s="224" t="s">
        <v>277</v>
      </c>
      <c r="K943" s="225">
        <v>0</v>
      </c>
    </row>
    <row r="944" spans="2:11" x14ac:dyDescent="0.15">
      <c r="B944" s="224" t="s">
        <v>483</v>
      </c>
      <c r="C944" s="224">
        <v>450</v>
      </c>
      <c r="D944" s="224" t="s">
        <v>568</v>
      </c>
      <c r="E944" s="224">
        <f>'Scot. - Woodland Creation Grant'!$D$71</f>
        <v>450</v>
      </c>
      <c r="F944" s="224">
        <v>38.983590921784625</v>
      </c>
      <c r="G944" s="224">
        <v>454.5</v>
      </c>
      <c r="H944" s="224">
        <v>38.983590921784625</v>
      </c>
      <c r="I944" s="224" t="s">
        <v>279</v>
      </c>
      <c r="J944" s="224" t="s">
        <v>277</v>
      </c>
      <c r="K944" s="225">
        <v>0</v>
      </c>
    </row>
    <row r="945" spans="2:11" x14ac:dyDescent="0.15">
      <c r="B945" s="224" t="s">
        <v>483</v>
      </c>
      <c r="C945" s="224">
        <v>702</v>
      </c>
      <c r="D945" s="224" t="s">
        <v>570</v>
      </c>
      <c r="E945" s="224">
        <f>'Scot. - Woodland Creation Grant'!$D$72</f>
        <v>702</v>
      </c>
      <c r="F945" s="224">
        <v>38.983590921784625</v>
      </c>
      <c r="G945" s="224">
        <v>709.02</v>
      </c>
      <c r="H945" s="224">
        <v>38.983590921784625</v>
      </c>
      <c r="I945" s="224" t="s">
        <v>279</v>
      </c>
      <c r="J945" s="224" t="s">
        <v>277</v>
      </c>
      <c r="K945" s="225">
        <v>0</v>
      </c>
    </row>
    <row r="946" spans="2:11" x14ac:dyDescent="0.15">
      <c r="B946" s="224" t="s">
        <v>1209</v>
      </c>
      <c r="C946" s="224">
        <v>49.934251971947674</v>
      </c>
      <c r="D946" s="224" t="s">
        <v>336</v>
      </c>
      <c r="E946" s="224">
        <f>Sheet6!$D$8</f>
        <v>49.934251971947674</v>
      </c>
      <c r="F946" s="224">
        <v>38.983590921784625</v>
      </c>
      <c r="G946" s="224">
        <v>50.433594491667151</v>
      </c>
      <c r="H946" s="224">
        <v>38.983590921784625</v>
      </c>
      <c r="I946" s="224" t="s">
        <v>279</v>
      </c>
      <c r="J946" s="224" t="s">
        <v>277</v>
      </c>
      <c r="K946" s="225">
        <v>0</v>
      </c>
    </row>
    <row r="947" spans="2:11" x14ac:dyDescent="0.15">
      <c r="B947" s="224" t="s">
        <v>1304</v>
      </c>
      <c r="C947" s="224">
        <v>151.84220473267442</v>
      </c>
      <c r="D947" s="224" t="s">
        <v>336</v>
      </c>
      <c r="E947" s="224">
        <f>Sheet5!$D$8</f>
        <v>151.84220473267442</v>
      </c>
      <c r="F947" s="224">
        <v>38.983590921784625</v>
      </c>
      <c r="G947" s="224">
        <v>153.36062678000116</v>
      </c>
      <c r="H947" s="224">
        <v>38.983590921784625</v>
      </c>
      <c r="I947" s="224" t="s">
        <v>279</v>
      </c>
      <c r="J947" s="224" t="s">
        <v>277</v>
      </c>
      <c r="K947" s="225">
        <v>0</v>
      </c>
    </row>
    <row r="948" spans="2:11" x14ac:dyDescent="0.15">
      <c r="B948" s="224" t="s">
        <v>20</v>
      </c>
      <c r="C948" s="224">
        <v>1</v>
      </c>
      <c r="D948" s="224" t="s">
        <v>336</v>
      </c>
      <c r="E948" s="224">
        <f>Costs!$D$8</f>
        <v>1</v>
      </c>
      <c r="F948" s="224">
        <v>38.983590921784625</v>
      </c>
      <c r="G948" s="224">
        <v>1.01</v>
      </c>
      <c r="H948" s="224">
        <v>38.983590921784625</v>
      </c>
      <c r="I948" s="224" t="s">
        <v>279</v>
      </c>
      <c r="J948" s="224" t="s">
        <v>277</v>
      </c>
      <c r="K948" s="225">
        <v>0</v>
      </c>
    </row>
    <row r="949" spans="2:11" x14ac:dyDescent="0.15">
      <c r="B949" s="224" t="s">
        <v>440</v>
      </c>
      <c r="C949" s="224">
        <v>1</v>
      </c>
      <c r="D949" s="224" t="s">
        <v>336</v>
      </c>
      <c r="E949" s="224">
        <f>'Costs - Nix Pocketbook'!$D$8</f>
        <v>1</v>
      </c>
      <c r="F949" s="224">
        <v>38.983590921784625</v>
      </c>
      <c r="G949" s="224">
        <v>1.01</v>
      </c>
      <c r="H949" s="224">
        <v>38.983590921784625</v>
      </c>
      <c r="I949" s="224" t="s">
        <v>279</v>
      </c>
      <c r="J949" s="224" t="s">
        <v>277</v>
      </c>
      <c r="K949" s="225">
        <v>0</v>
      </c>
    </row>
    <row r="950" spans="2:11" x14ac:dyDescent="0.15">
      <c r="B950" s="224" t="s">
        <v>1336</v>
      </c>
      <c r="C950" s="224">
        <v>480</v>
      </c>
      <c r="D950" s="224" t="s">
        <v>336</v>
      </c>
      <c r="E950" s="224">
        <f>Sheet3!$D$8</f>
        <v>480</v>
      </c>
      <c r="F950" s="224">
        <v>38.983590921784625</v>
      </c>
      <c r="G950" s="224">
        <v>484.8</v>
      </c>
      <c r="H950" s="224">
        <v>38.983590921784625</v>
      </c>
      <c r="I950" s="224" t="s">
        <v>279</v>
      </c>
      <c r="J950" s="224" t="s">
        <v>277</v>
      </c>
      <c r="K950" s="225">
        <v>0</v>
      </c>
    </row>
    <row r="951" spans="2:11" x14ac:dyDescent="0.15">
      <c r="B951" s="224" t="s">
        <v>1346</v>
      </c>
      <c r="C951" s="224">
        <v>101</v>
      </c>
      <c r="D951" s="224" t="s">
        <v>336</v>
      </c>
      <c r="E951" s="224" t="e">
        <f>Sheet8!#REF!</f>
        <v>#REF!</v>
      </c>
      <c r="F951" s="224">
        <v>38.983590921784625</v>
      </c>
      <c r="G951" s="224">
        <v>102.01</v>
      </c>
      <c r="H951" s="224">
        <v>38.983590921784625</v>
      </c>
      <c r="I951" s="224" t="s">
        <v>279</v>
      </c>
      <c r="J951" s="224" t="s">
        <v>277</v>
      </c>
      <c r="K951" s="225">
        <v>0</v>
      </c>
    </row>
    <row r="952" spans="2:11" x14ac:dyDescent="0.15">
      <c r="B952" s="224" t="s">
        <v>1209</v>
      </c>
      <c r="C952" s="224">
        <v>55.142585305281003</v>
      </c>
      <c r="D952" s="224" t="s">
        <v>339</v>
      </c>
      <c r="E952" s="224">
        <f>Sheet6!$D$9</f>
        <v>55.142585305281003</v>
      </c>
      <c r="F952" s="224">
        <v>38.983590921784625</v>
      </c>
      <c r="G952" s="224">
        <v>55.694011158333815</v>
      </c>
      <c r="H952" s="224">
        <v>38.983590921784625</v>
      </c>
      <c r="I952" s="224" t="s">
        <v>279</v>
      </c>
      <c r="J952" s="224" t="s">
        <v>277</v>
      </c>
      <c r="K952" s="225">
        <v>0</v>
      </c>
    </row>
    <row r="953" spans="2:11" x14ac:dyDescent="0.15">
      <c r="B953" s="224" t="s">
        <v>1304</v>
      </c>
      <c r="C953" s="224">
        <v>154.34220473267442</v>
      </c>
      <c r="D953" s="224" t="s">
        <v>339</v>
      </c>
      <c r="E953" s="224">
        <f>Sheet5!$D$9</f>
        <v>154.34220473267442</v>
      </c>
      <c r="F953" s="224">
        <v>38.983590921784625</v>
      </c>
      <c r="G953" s="224">
        <v>155.88562678000116</v>
      </c>
      <c r="H953" s="224">
        <v>38.983590921784625</v>
      </c>
      <c r="I953" s="224" t="s">
        <v>279</v>
      </c>
      <c r="J953" s="224" t="s">
        <v>277</v>
      </c>
      <c r="K953" s="225">
        <v>0</v>
      </c>
    </row>
    <row r="954" spans="2:11" x14ac:dyDescent="0.15">
      <c r="B954" s="224" t="s">
        <v>20</v>
      </c>
      <c r="C954" s="224">
        <v>1</v>
      </c>
      <c r="D954" s="224" t="s">
        <v>339</v>
      </c>
      <c r="E954" s="224">
        <f>Costs!$D$9</f>
        <v>1</v>
      </c>
      <c r="F954" s="224">
        <v>38.983590921784625</v>
      </c>
      <c r="G954" s="224">
        <v>1.01</v>
      </c>
      <c r="H954" s="224">
        <v>38.983590921784625</v>
      </c>
      <c r="I954" s="224" t="s">
        <v>279</v>
      </c>
      <c r="J954" s="224" t="s">
        <v>277</v>
      </c>
      <c r="K954" s="225">
        <v>0</v>
      </c>
    </row>
    <row r="955" spans="2:11" x14ac:dyDescent="0.15">
      <c r="B955" s="224" t="s">
        <v>440</v>
      </c>
      <c r="C955" s="224">
        <v>1</v>
      </c>
      <c r="D955" s="224" t="s">
        <v>339</v>
      </c>
      <c r="E955" s="224">
        <f>'Costs - Nix Pocketbook'!$D$9</f>
        <v>1</v>
      </c>
      <c r="F955" s="224">
        <v>38.983590921784625</v>
      </c>
      <c r="G955" s="224">
        <v>1.01</v>
      </c>
      <c r="H955" s="224">
        <v>38.983590921784625</v>
      </c>
      <c r="I955" s="224" t="s">
        <v>279</v>
      </c>
      <c r="J955" s="224" t="s">
        <v>277</v>
      </c>
      <c r="K955" s="225">
        <v>0</v>
      </c>
    </row>
    <row r="956" spans="2:11" x14ac:dyDescent="0.15">
      <c r="B956" s="224" t="s">
        <v>483</v>
      </c>
      <c r="C956" s="224">
        <v>208</v>
      </c>
      <c r="D956" s="224" t="s">
        <v>339</v>
      </c>
      <c r="E956" s="224">
        <f>'Scot. - Woodland Creation Grant'!$D$9</f>
        <v>208</v>
      </c>
      <c r="F956" s="224">
        <v>38.983590921784625</v>
      </c>
      <c r="G956" s="224">
        <v>210.08</v>
      </c>
      <c r="H956" s="224">
        <v>38.983590921784625</v>
      </c>
      <c r="I956" s="224" t="s">
        <v>279</v>
      </c>
      <c r="J956" s="224" t="s">
        <v>277</v>
      </c>
      <c r="K956" s="225">
        <v>0</v>
      </c>
    </row>
    <row r="957" spans="2:11" x14ac:dyDescent="0.15">
      <c r="B957" s="224" t="s">
        <v>1336</v>
      </c>
      <c r="C957" s="224">
        <v>2000</v>
      </c>
      <c r="D957" s="224" t="s">
        <v>339</v>
      </c>
      <c r="E957" s="224">
        <f>Sheet3!$D$9</f>
        <v>2000</v>
      </c>
      <c r="F957" s="224">
        <v>38.983590921784625</v>
      </c>
      <c r="G957" s="224">
        <v>2020</v>
      </c>
      <c r="H957" s="224">
        <v>38.983590921784625</v>
      </c>
      <c r="I957" s="224" t="s">
        <v>279</v>
      </c>
      <c r="J957" s="224" t="s">
        <v>277</v>
      </c>
      <c r="K957" s="225">
        <v>0</v>
      </c>
    </row>
    <row r="958" spans="2:11" x14ac:dyDescent="0.15">
      <c r="B958" s="224" t="s">
        <v>1346</v>
      </c>
      <c r="C958" s="224">
        <v>606</v>
      </c>
      <c r="D958" s="224" t="s">
        <v>339</v>
      </c>
      <c r="E958" s="224" t="e">
        <f>Sheet8!#REF!</f>
        <v>#REF!</v>
      </c>
      <c r="F958" s="224">
        <v>38.983590921784625</v>
      </c>
      <c r="G958" s="224">
        <v>612.05999999999995</v>
      </c>
      <c r="H958" s="224">
        <v>38.983590921784625</v>
      </c>
      <c r="I958" s="224" t="s">
        <v>279</v>
      </c>
      <c r="J958" s="224" t="s">
        <v>277</v>
      </c>
      <c r="K958" s="225">
        <v>0</v>
      </c>
    </row>
    <row r="959" spans="2:11" x14ac:dyDescent="0.15">
      <c r="B959" s="224" t="s">
        <v>1209</v>
      </c>
      <c r="C959" s="224">
        <v>6</v>
      </c>
      <c r="D959" s="224" t="s">
        <v>1213</v>
      </c>
      <c r="E959" s="224">
        <f>Sheet6!$E$1</f>
        <v>6</v>
      </c>
      <c r="F959" s="224">
        <v>38.983590921784625</v>
      </c>
      <c r="G959" s="224">
        <v>6.06</v>
      </c>
      <c r="H959" s="224">
        <v>38.983590921784625</v>
      </c>
      <c r="I959" s="224" t="s">
        <v>279</v>
      </c>
      <c r="J959" s="224" t="s">
        <v>277</v>
      </c>
      <c r="K959" s="225">
        <v>0</v>
      </c>
    </row>
    <row r="960" spans="2:11" x14ac:dyDescent="0.15">
      <c r="B960" s="224" t="s">
        <v>1209</v>
      </c>
      <c r="C960" s="224">
        <v>70.767585305281003</v>
      </c>
      <c r="D960" s="224" t="s">
        <v>343</v>
      </c>
      <c r="E960" s="224">
        <f>Sheet6!$E$10</f>
        <v>70.767585305281003</v>
      </c>
      <c r="F960" s="224">
        <v>38.983590921784625</v>
      </c>
      <c r="G960" s="224">
        <v>71.475261158333808</v>
      </c>
      <c r="H960" s="224">
        <v>38.983590921784625</v>
      </c>
      <c r="I960" s="224" t="s">
        <v>279</v>
      </c>
      <c r="J960" s="224" t="s">
        <v>277</v>
      </c>
      <c r="K960" s="225">
        <v>0</v>
      </c>
    </row>
    <row r="961" spans="2:11" x14ac:dyDescent="0.15">
      <c r="B961" s="224" t="s">
        <v>1304</v>
      </c>
      <c r="C961" s="224">
        <v>79.210573682225927</v>
      </c>
      <c r="D961" s="224" t="s">
        <v>343</v>
      </c>
      <c r="E961" s="224">
        <f>Sheet5!$E$10</f>
        <v>79.210573682225927</v>
      </c>
      <c r="F961" s="224">
        <v>38.983590921784625</v>
      </c>
      <c r="G961" s="224">
        <v>80.002679419048192</v>
      </c>
      <c r="H961" s="224">
        <v>38.983590921784625</v>
      </c>
      <c r="I961" s="224" t="s">
        <v>279</v>
      </c>
      <c r="J961" s="224" t="s">
        <v>277</v>
      </c>
      <c r="K961" s="225">
        <v>0</v>
      </c>
    </row>
    <row r="962" spans="2:11" x14ac:dyDescent="0.15">
      <c r="B962" s="224" t="s">
        <v>20</v>
      </c>
      <c r="C962" s="224">
        <v>1</v>
      </c>
      <c r="D962" s="224" t="s">
        <v>343</v>
      </c>
      <c r="E962" s="224">
        <f>Costs!$E$10</f>
        <v>1</v>
      </c>
      <c r="F962" s="224">
        <v>38.983590921784625</v>
      </c>
      <c r="G962" s="224">
        <v>1.01</v>
      </c>
      <c r="H962" s="224">
        <v>38.983590921784625</v>
      </c>
      <c r="I962" s="224" t="s">
        <v>279</v>
      </c>
      <c r="J962" s="224" t="s">
        <v>277</v>
      </c>
      <c r="K962" s="225">
        <v>0</v>
      </c>
    </row>
    <row r="963" spans="2:11" x14ac:dyDescent="0.15">
      <c r="B963" s="224" t="s">
        <v>440</v>
      </c>
      <c r="C963" s="224">
        <v>4.3499999999999996</v>
      </c>
      <c r="D963" s="224" t="s">
        <v>343</v>
      </c>
      <c r="E963" s="224">
        <f>'Costs - Nix Pocketbook'!$E$10</f>
        <v>4.3499999999999996</v>
      </c>
      <c r="F963" s="224">
        <v>38.983590921784625</v>
      </c>
      <c r="G963" s="224">
        <v>4.3934999999999995</v>
      </c>
      <c r="H963" s="224">
        <v>38.983590921784625</v>
      </c>
      <c r="I963" s="224" t="s">
        <v>279</v>
      </c>
      <c r="J963" s="224" t="s">
        <v>277</v>
      </c>
      <c r="K963" s="225">
        <v>0</v>
      </c>
    </row>
    <row r="964" spans="2:11" x14ac:dyDescent="0.15">
      <c r="B964" s="224" t="s">
        <v>480</v>
      </c>
      <c r="C964" s="224">
        <v>600</v>
      </c>
      <c r="D964" s="224" t="s">
        <v>343</v>
      </c>
      <c r="E964" s="224">
        <f>Sheet1!$E$10</f>
        <v>600</v>
      </c>
      <c r="F964" s="224">
        <v>38.983590921784625</v>
      </c>
      <c r="G964" s="224">
        <v>606</v>
      </c>
      <c r="H964" s="224">
        <v>38.983590921784625</v>
      </c>
      <c r="I964" s="224" t="s">
        <v>279</v>
      </c>
      <c r="J964" s="224" t="s">
        <v>277</v>
      </c>
      <c r="K964" s="225">
        <v>0</v>
      </c>
    </row>
    <row r="965" spans="2:11" x14ac:dyDescent="0.15">
      <c r="B965" s="224" t="s">
        <v>1346</v>
      </c>
      <c r="C965" s="224">
        <v>20.254424255117961</v>
      </c>
      <c r="D965" s="224" t="s">
        <v>343</v>
      </c>
      <c r="E965" s="224">
        <f>Sheet8!$C$8</f>
        <v>38.983590921784625</v>
      </c>
      <c r="F965" s="224">
        <v>38.983590921784625</v>
      </c>
      <c r="G965" s="224">
        <v>20.456968497669141</v>
      </c>
      <c r="H965" s="224">
        <v>38.983590921784625</v>
      </c>
      <c r="I965" s="224" t="s">
        <v>279</v>
      </c>
      <c r="J965" s="224" t="s">
        <v>277</v>
      </c>
      <c r="K965" s="225">
        <v>0</v>
      </c>
    </row>
    <row r="966" spans="2:11" x14ac:dyDescent="0.15">
      <c r="B966" s="224" t="s">
        <v>1209</v>
      </c>
      <c r="C966" s="224">
        <v>75.975918638614331</v>
      </c>
      <c r="D966" s="224" t="s">
        <v>346</v>
      </c>
      <c r="E966" s="224">
        <f>Sheet6!$E$11</f>
        <v>75.975918638614331</v>
      </c>
      <c r="F966" s="224">
        <v>38.983590921784625</v>
      </c>
      <c r="G966" s="224">
        <v>76.735677825000479</v>
      </c>
      <c r="H966" s="224">
        <v>38.983590921784625</v>
      </c>
      <c r="I966" s="224" t="s">
        <v>279</v>
      </c>
      <c r="J966" s="224" t="s">
        <v>277</v>
      </c>
      <c r="K966" s="225">
        <v>0</v>
      </c>
    </row>
    <row r="967" spans="2:11" x14ac:dyDescent="0.15">
      <c r="B967" s="224" t="s">
        <v>1304</v>
      </c>
      <c r="C967" s="224">
        <v>81.591526063178307</v>
      </c>
      <c r="D967" s="224" t="s">
        <v>346</v>
      </c>
      <c r="E967" s="224">
        <f>Sheet5!$E$11</f>
        <v>81.591526063178307</v>
      </c>
      <c r="F967" s="224">
        <v>38.983590921784625</v>
      </c>
      <c r="G967" s="224">
        <v>82.40744132381009</v>
      </c>
      <c r="H967" s="224">
        <v>38.983590921784625</v>
      </c>
      <c r="I967" s="224" t="s">
        <v>279</v>
      </c>
      <c r="J967" s="224" t="s">
        <v>277</v>
      </c>
      <c r="K967" s="225">
        <v>0</v>
      </c>
    </row>
    <row r="968" spans="2:11" x14ac:dyDescent="0.15">
      <c r="B968" s="224" t="s">
        <v>20</v>
      </c>
      <c r="C968" s="224">
        <v>1</v>
      </c>
      <c r="D968" s="224" t="s">
        <v>346</v>
      </c>
      <c r="E968" s="224">
        <f>Costs!$E$11</f>
        <v>1</v>
      </c>
      <c r="F968" s="224">
        <v>38.983590921784625</v>
      </c>
      <c r="G968" s="224">
        <v>1.01</v>
      </c>
      <c r="H968" s="224">
        <v>38.983590921784625</v>
      </c>
      <c r="I968" s="224" t="s">
        <v>279</v>
      </c>
      <c r="J968" s="224" t="s">
        <v>277</v>
      </c>
      <c r="K968" s="225">
        <v>0</v>
      </c>
    </row>
    <row r="969" spans="2:11" x14ac:dyDescent="0.15">
      <c r="B969" s="224" t="s">
        <v>440</v>
      </c>
      <c r="C969" s="224">
        <v>6.8</v>
      </c>
      <c r="D969" s="224" t="s">
        <v>346</v>
      </c>
      <c r="E969" s="224">
        <f>'Costs - Nix Pocketbook'!$E$11</f>
        <v>6.8</v>
      </c>
      <c r="F969" s="224">
        <v>38.983590921784625</v>
      </c>
      <c r="G969" s="224">
        <v>6.8679999999999994</v>
      </c>
      <c r="H969" s="224">
        <v>38.983590921784625</v>
      </c>
      <c r="I969" s="224" t="s">
        <v>279</v>
      </c>
      <c r="J969" s="224" t="s">
        <v>277</v>
      </c>
      <c r="K969" s="225">
        <v>0</v>
      </c>
    </row>
    <row r="970" spans="2:11" x14ac:dyDescent="0.15">
      <c r="B970" s="224" t="s">
        <v>480</v>
      </c>
      <c r="C970" s="224">
        <v>600</v>
      </c>
      <c r="D970" s="224" t="s">
        <v>346</v>
      </c>
      <c r="E970" s="224">
        <f>Sheet1!$E$11</f>
        <v>600</v>
      </c>
      <c r="F970" s="224">
        <v>38.983590921784625</v>
      </c>
      <c r="G970" s="224">
        <v>606</v>
      </c>
      <c r="H970" s="224">
        <v>38.983590921784625</v>
      </c>
      <c r="I970" s="224" t="s">
        <v>279</v>
      </c>
      <c r="J970" s="224" t="s">
        <v>277</v>
      </c>
      <c r="K970" s="225">
        <v>0</v>
      </c>
    </row>
    <row r="971" spans="2:11" x14ac:dyDescent="0.15">
      <c r="B971" s="224" t="s">
        <v>1209</v>
      </c>
      <c r="C971" s="224">
        <v>86.392585305281003</v>
      </c>
      <c r="D971" s="224" t="s">
        <v>349</v>
      </c>
      <c r="E971" s="224">
        <f>Sheet6!$E$12</f>
        <v>86.392585305281003</v>
      </c>
      <c r="F971" s="224">
        <v>38.983590921784625</v>
      </c>
      <c r="G971" s="224">
        <v>87.256511158333808</v>
      </c>
      <c r="H971" s="224">
        <v>38.983590921784625</v>
      </c>
      <c r="I971" s="224" t="s">
        <v>279</v>
      </c>
      <c r="J971" s="224" t="s">
        <v>277</v>
      </c>
      <c r="K971" s="225">
        <v>0</v>
      </c>
    </row>
    <row r="972" spans="2:11" x14ac:dyDescent="0.15">
      <c r="B972" s="224" t="s">
        <v>1304</v>
      </c>
      <c r="C972" s="224">
        <v>83.25819272984495</v>
      </c>
      <c r="D972" s="224" t="s">
        <v>349</v>
      </c>
      <c r="E972" s="224">
        <f>Sheet5!$E$12</f>
        <v>83.25819272984495</v>
      </c>
      <c r="F972" s="224">
        <v>38.983590921784625</v>
      </c>
      <c r="G972" s="224">
        <v>84.090774657143399</v>
      </c>
      <c r="H972" s="224">
        <v>38.983590921784625</v>
      </c>
      <c r="I972" s="224" t="s">
        <v>279</v>
      </c>
      <c r="J972" s="224" t="s">
        <v>277</v>
      </c>
      <c r="K972" s="225">
        <v>0</v>
      </c>
    </row>
    <row r="973" spans="2:11" x14ac:dyDescent="0.15">
      <c r="B973" s="224" t="s">
        <v>20</v>
      </c>
      <c r="C973" s="224">
        <v>1</v>
      </c>
      <c r="D973" s="224" t="s">
        <v>349</v>
      </c>
      <c r="E973" s="224">
        <f>Costs!$E$12</f>
        <v>1</v>
      </c>
      <c r="F973" s="224">
        <v>38.983590921784625</v>
      </c>
      <c r="G973" s="224">
        <v>1.01</v>
      </c>
      <c r="H973" s="224">
        <v>38.983590921784625</v>
      </c>
      <c r="I973" s="224" t="s">
        <v>279</v>
      </c>
      <c r="J973" s="224" t="s">
        <v>277</v>
      </c>
      <c r="K973" s="225">
        <v>0</v>
      </c>
    </row>
    <row r="974" spans="2:11" x14ac:dyDescent="0.15">
      <c r="B974" s="224" t="s">
        <v>480</v>
      </c>
      <c r="C974" s="224">
        <v>110</v>
      </c>
      <c r="D974" s="224" t="s">
        <v>349</v>
      </c>
      <c r="E974" s="224">
        <f>Sheet1!$E$12</f>
        <v>110</v>
      </c>
      <c r="F974" s="224">
        <v>38.983590921784625</v>
      </c>
      <c r="G974" s="224">
        <v>111.1</v>
      </c>
      <c r="H974" s="224">
        <v>38.983590921784625</v>
      </c>
      <c r="I974" s="224" t="s">
        <v>279</v>
      </c>
      <c r="J974" s="224" t="s">
        <v>277</v>
      </c>
      <c r="K974" s="225">
        <v>0</v>
      </c>
    </row>
    <row r="975" spans="2:11" x14ac:dyDescent="0.15">
      <c r="B975" s="224" t="s">
        <v>1209</v>
      </c>
      <c r="C975" s="224">
        <v>96.80925197194766</v>
      </c>
      <c r="D975" s="224" t="s">
        <v>352</v>
      </c>
      <c r="E975" s="224">
        <f>Sheet6!$E$13</f>
        <v>96.80925197194766</v>
      </c>
      <c r="F975" s="224">
        <v>38.983590921784625</v>
      </c>
      <c r="G975" s="224">
        <v>97.777344491667137</v>
      </c>
      <c r="H975" s="224">
        <v>38.983590921784625</v>
      </c>
      <c r="I975" s="224" t="s">
        <v>279</v>
      </c>
      <c r="J975" s="224" t="s">
        <v>277</v>
      </c>
      <c r="K975" s="225">
        <v>0</v>
      </c>
    </row>
    <row r="976" spans="2:11" x14ac:dyDescent="0.15">
      <c r="B976" s="224" t="s">
        <v>1304</v>
      </c>
      <c r="C976" s="224">
        <v>85.162954634606876</v>
      </c>
      <c r="D976" s="224" t="s">
        <v>352</v>
      </c>
      <c r="E976" s="224">
        <f>Sheet5!$E$13</f>
        <v>85.162954634606876</v>
      </c>
      <c r="F976" s="224">
        <v>38.983590921784625</v>
      </c>
      <c r="G976" s="224">
        <v>86.014584180952951</v>
      </c>
      <c r="H976" s="224">
        <v>38.983590921784625</v>
      </c>
      <c r="I976" s="224" t="s">
        <v>279</v>
      </c>
      <c r="J976" s="224" t="s">
        <v>277</v>
      </c>
      <c r="K976" s="225">
        <v>0</v>
      </c>
    </row>
    <row r="977" spans="2:11" x14ac:dyDescent="0.15">
      <c r="B977" s="224" t="s">
        <v>20</v>
      </c>
      <c r="C977" s="224">
        <v>1</v>
      </c>
      <c r="D977" s="224" t="s">
        <v>352</v>
      </c>
      <c r="E977" s="224">
        <f>Costs!$E$13</f>
        <v>1</v>
      </c>
      <c r="F977" s="224">
        <v>38.983590921784625</v>
      </c>
      <c r="G977" s="224">
        <v>1.01</v>
      </c>
      <c r="H977" s="224">
        <v>38.983590921784625</v>
      </c>
      <c r="I977" s="224" t="s">
        <v>279</v>
      </c>
      <c r="J977" s="224" t="s">
        <v>277</v>
      </c>
      <c r="K977" s="225">
        <v>0</v>
      </c>
    </row>
    <row r="978" spans="2:11" x14ac:dyDescent="0.15">
      <c r="B978" s="224" t="s">
        <v>440</v>
      </c>
      <c r="C978" s="224">
        <v>5.7</v>
      </c>
      <c r="D978" s="224" t="s">
        <v>352</v>
      </c>
      <c r="E978" s="224">
        <f>'Costs - Nix Pocketbook'!$E$13</f>
        <v>5.7</v>
      </c>
      <c r="F978" s="224">
        <v>38.983590921784625</v>
      </c>
      <c r="G978" s="224">
        <v>5.7570000000000006</v>
      </c>
      <c r="H978" s="224">
        <v>38.983590921784625</v>
      </c>
      <c r="I978" s="224" t="s">
        <v>279</v>
      </c>
      <c r="J978" s="224" t="s">
        <v>277</v>
      </c>
      <c r="K978" s="225">
        <v>0</v>
      </c>
    </row>
    <row r="979" spans="2:11" x14ac:dyDescent="0.15">
      <c r="B979" s="224" t="s">
        <v>480</v>
      </c>
      <c r="C979" s="224">
        <v>4.4000000000000004</v>
      </c>
      <c r="D979" s="224" t="s">
        <v>352</v>
      </c>
      <c r="E979" s="224">
        <f>Sheet1!$E$13</f>
        <v>4.4000000000000004</v>
      </c>
      <c r="F979" s="224">
        <v>38.983590921784625</v>
      </c>
      <c r="G979" s="224">
        <v>4.444</v>
      </c>
      <c r="H979" s="224">
        <v>38.983590921784625</v>
      </c>
      <c r="I979" s="224" t="s">
        <v>279</v>
      </c>
      <c r="J979" s="224" t="s">
        <v>277</v>
      </c>
      <c r="K979" s="225">
        <v>0</v>
      </c>
    </row>
    <row r="980" spans="2:11" x14ac:dyDescent="0.15">
      <c r="B980" s="224" t="s">
        <v>276</v>
      </c>
      <c r="C980" s="224">
        <v>2.5</v>
      </c>
      <c r="D980" s="224" t="s">
        <v>660</v>
      </c>
      <c r="E980" s="224">
        <f>'Project Details and Calculation'!$E$137</f>
        <v>2.5</v>
      </c>
      <c r="F980" s="224">
        <v>38.983590921784625</v>
      </c>
      <c r="G980" s="224">
        <v>2.5249999999999999</v>
      </c>
      <c r="H980" s="224">
        <v>38.983590921784625</v>
      </c>
      <c r="I980" s="224" t="s">
        <v>279</v>
      </c>
      <c r="J980" s="224" t="s">
        <v>277</v>
      </c>
      <c r="K980" s="225">
        <v>0</v>
      </c>
    </row>
    <row r="981" spans="2:11" x14ac:dyDescent="0.15">
      <c r="B981" s="224" t="s">
        <v>1209</v>
      </c>
      <c r="C981" s="224">
        <v>107.22591863861433</v>
      </c>
      <c r="D981" s="224" t="s">
        <v>355</v>
      </c>
      <c r="E981" s="224">
        <f>Sheet6!$E$14</f>
        <v>107.22591863861433</v>
      </c>
      <c r="F981" s="224">
        <v>38.983590921784625</v>
      </c>
      <c r="G981" s="224">
        <v>108.29817782500048</v>
      </c>
      <c r="H981" s="224">
        <v>38.983590921784625</v>
      </c>
      <c r="I981" s="224" t="s">
        <v>279</v>
      </c>
      <c r="J981" s="224" t="s">
        <v>277</v>
      </c>
      <c r="K981" s="225">
        <v>0</v>
      </c>
    </row>
    <row r="982" spans="2:11" x14ac:dyDescent="0.15">
      <c r="B982" s="224" t="s">
        <v>1304</v>
      </c>
      <c r="C982" s="224">
        <v>86.591526063178293</v>
      </c>
      <c r="D982" s="224" t="s">
        <v>355</v>
      </c>
      <c r="E982" s="224">
        <f>Sheet5!$E$14</f>
        <v>86.591526063178293</v>
      </c>
      <c r="F982" s="224">
        <v>38.983590921784625</v>
      </c>
      <c r="G982" s="224">
        <v>87.457441323810073</v>
      </c>
      <c r="H982" s="224">
        <v>38.983590921784625</v>
      </c>
      <c r="I982" s="224" t="s">
        <v>279</v>
      </c>
      <c r="J982" s="224" t="s">
        <v>277</v>
      </c>
      <c r="K982" s="225">
        <v>0</v>
      </c>
    </row>
    <row r="983" spans="2:11" x14ac:dyDescent="0.15">
      <c r="B983" s="224" t="s">
        <v>20</v>
      </c>
      <c r="C983" s="224">
        <v>1</v>
      </c>
      <c r="D983" s="224" t="s">
        <v>355</v>
      </c>
      <c r="E983" s="224">
        <f>Costs!$E$14</f>
        <v>1</v>
      </c>
      <c r="F983" s="224">
        <v>38.983590921784625</v>
      </c>
      <c r="G983" s="224">
        <v>1.01</v>
      </c>
      <c r="H983" s="224">
        <v>38.983590921784625</v>
      </c>
      <c r="I983" s="224" t="s">
        <v>279</v>
      </c>
      <c r="J983" s="224" t="s">
        <v>277</v>
      </c>
      <c r="K983" s="225">
        <v>0</v>
      </c>
    </row>
    <row r="984" spans="2:11" x14ac:dyDescent="0.15">
      <c r="B984" s="224" t="s">
        <v>440</v>
      </c>
      <c r="C984" s="224">
        <v>40</v>
      </c>
      <c r="D984" s="224" t="s">
        <v>355</v>
      </c>
      <c r="E984" s="224">
        <f>'Costs - Nix Pocketbook'!$E$14</f>
        <v>40</v>
      </c>
      <c r="F984" s="224">
        <v>38.983590921784625</v>
      </c>
      <c r="G984" s="224">
        <v>40.4</v>
      </c>
      <c r="H984" s="224">
        <v>38.983590921784625</v>
      </c>
      <c r="I984" s="224" t="s">
        <v>279</v>
      </c>
      <c r="J984" s="224" t="s">
        <v>277</v>
      </c>
      <c r="K984" s="225">
        <v>0</v>
      </c>
    </row>
    <row r="985" spans="2:11" x14ac:dyDescent="0.15">
      <c r="B985" s="224" t="s">
        <v>480</v>
      </c>
      <c r="C985" s="224">
        <v>4.3499999999999996</v>
      </c>
      <c r="D985" s="224" t="s">
        <v>355</v>
      </c>
      <c r="E985" s="224">
        <f>Sheet1!$E$14</f>
        <v>4.3499999999999996</v>
      </c>
      <c r="F985" s="224">
        <v>38.983590921784625</v>
      </c>
      <c r="G985" s="224">
        <v>4.3934999999999995</v>
      </c>
      <c r="H985" s="224">
        <v>38.983590921784625</v>
      </c>
      <c r="I985" s="224" t="s">
        <v>279</v>
      </c>
      <c r="J985" s="224" t="s">
        <v>277</v>
      </c>
      <c r="K985" s="225">
        <v>0</v>
      </c>
    </row>
    <row r="986" spans="2:11" x14ac:dyDescent="0.15">
      <c r="B986" s="224" t="s">
        <v>1209</v>
      </c>
      <c r="C986" s="224">
        <v>117.642585305281</v>
      </c>
      <c r="D986" s="224" t="s">
        <v>358</v>
      </c>
      <c r="E986" s="224">
        <f>Sheet6!$E$15</f>
        <v>117.642585305281</v>
      </c>
      <c r="F986" s="224">
        <v>38.983590921784625</v>
      </c>
      <c r="G986" s="224">
        <v>118.81901115833381</v>
      </c>
      <c r="H986" s="224">
        <v>38.983590921784625</v>
      </c>
      <c r="I986" s="224" t="s">
        <v>279</v>
      </c>
      <c r="J986" s="224" t="s">
        <v>277</v>
      </c>
      <c r="K986" s="225">
        <v>0</v>
      </c>
    </row>
    <row r="987" spans="2:11" x14ac:dyDescent="0.15">
      <c r="B987" s="224" t="s">
        <v>1304</v>
      </c>
      <c r="C987" s="224">
        <v>87.067716539368789</v>
      </c>
      <c r="D987" s="224" t="s">
        <v>358</v>
      </c>
      <c r="E987" s="224">
        <f>Sheet5!$E$15</f>
        <v>87.067716539368789</v>
      </c>
      <c r="F987" s="224">
        <v>38.983590921784625</v>
      </c>
      <c r="G987" s="224">
        <v>87.938393704762476</v>
      </c>
      <c r="H987" s="224">
        <v>38.983590921784625</v>
      </c>
      <c r="I987" s="224" t="s">
        <v>279</v>
      </c>
      <c r="J987" s="224" t="s">
        <v>277</v>
      </c>
      <c r="K987" s="225">
        <v>0</v>
      </c>
    </row>
    <row r="988" spans="2:11" x14ac:dyDescent="0.15">
      <c r="B988" s="224" t="s">
        <v>20</v>
      </c>
      <c r="C988" s="224">
        <v>1</v>
      </c>
      <c r="D988" s="224" t="s">
        <v>358</v>
      </c>
      <c r="E988" s="224">
        <f>Costs!$E$15</f>
        <v>1</v>
      </c>
      <c r="F988" s="224">
        <v>38.983590921784625</v>
      </c>
      <c r="G988" s="224">
        <v>1.01</v>
      </c>
      <c r="H988" s="224">
        <v>38.983590921784625</v>
      </c>
      <c r="I988" s="224" t="s">
        <v>279</v>
      </c>
      <c r="J988" s="224" t="s">
        <v>277</v>
      </c>
      <c r="K988" s="225">
        <v>0</v>
      </c>
    </row>
    <row r="989" spans="2:11" x14ac:dyDescent="0.15">
      <c r="B989" s="224" t="s">
        <v>480</v>
      </c>
      <c r="C989" s="224">
        <v>6.8</v>
      </c>
      <c r="D989" s="224" t="s">
        <v>358</v>
      </c>
      <c r="E989" s="224">
        <f>Sheet1!$E$15</f>
        <v>6.8</v>
      </c>
      <c r="F989" s="224">
        <v>38.983590921784625</v>
      </c>
      <c r="G989" s="224">
        <v>6.8679999999999994</v>
      </c>
      <c r="H989" s="224">
        <v>38.983590921784625</v>
      </c>
      <c r="I989" s="224" t="s">
        <v>279</v>
      </c>
      <c r="J989" s="224" t="s">
        <v>277</v>
      </c>
      <c r="K989" s="225">
        <v>0</v>
      </c>
    </row>
    <row r="990" spans="2:11" x14ac:dyDescent="0.15">
      <c r="B990" s="224" t="s">
        <v>1209</v>
      </c>
      <c r="C990" s="224">
        <v>128.05925197194767</v>
      </c>
      <c r="D990" s="224" t="s">
        <v>442</v>
      </c>
      <c r="E990" s="224">
        <f>Sheet6!$E$16</f>
        <v>128.05925197194767</v>
      </c>
      <c r="F990" s="224">
        <v>38.983590921784625</v>
      </c>
      <c r="G990" s="224">
        <v>129.33984449166715</v>
      </c>
      <c r="H990" s="224">
        <v>38.983590921784625</v>
      </c>
      <c r="I990" s="224" t="s">
        <v>279</v>
      </c>
      <c r="J990" s="224" t="s">
        <v>277</v>
      </c>
      <c r="K990" s="225">
        <v>0</v>
      </c>
    </row>
    <row r="991" spans="2:11" x14ac:dyDescent="0.15">
      <c r="B991" s="224" t="s">
        <v>1304</v>
      </c>
      <c r="C991" s="224">
        <v>87.543907015559256</v>
      </c>
      <c r="D991" s="224" t="s">
        <v>442</v>
      </c>
      <c r="E991" s="224">
        <f>Sheet5!$E$16</f>
        <v>87.543907015559256</v>
      </c>
      <c r="F991" s="224">
        <v>38.983590921784625</v>
      </c>
      <c r="G991" s="224">
        <v>88.419346085714849</v>
      </c>
      <c r="H991" s="224">
        <v>38.983590921784625</v>
      </c>
      <c r="I991" s="224" t="s">
        <v>279</v>
      </c>
      <c r="J991" s="224" t="s">
        <v>277</v>
      </c>
      <c r="K991" s="225">
        <v>0</v>
      </c>
    </row>
    <row r="992" spans="2:11" x14ac:dyDescent="0.15">
      <c r="B992" s="224" t="s">
        <v>440</v>
      </c>
      <c r="C992" s="224">
        <v>75</v>
      </c>
      <c r="D992" s="224" t="s">
        <v>442</v>
      </c>
      <c r="E992" s="224">
        <f>'Costs - Nix Pocketbook'!$E$16</f>
        <v>75</v>
      </c>
      <c r="F992" s="224">
        <v>38.983590921784625</v>
      </c>
      <c r="G992" s="224">
        <v>75.75</v>
      </c>
      <c r="H992" s="224">
        <v>38.983590921784625</v>
      </c>
      <c r="I992" s="224" t="s">
        <v>279</v>
      </c>
      <c r="J992" s="224" t="s">
        <v>277</v>
      </c>
      <c r="K992" s="225">
        <v>0</v>
      </c>
    </row>
    <row r="993" spans="2:11" x14ac:dyDescent="0.15">
      <c r="B993" s="224" t="s">
        <v>480</v>
      </c>
      <c r="C993" s="224">
        <v>8.4</v>
      </c>
      <c r="D993" s="224" t="s">
        <v>442</v>
      </c>
      <c r="E993" s="224">
        <f>Sheet1!$E$16</f>
        <v>8.4</v>
      </c>
      <c r="F993" s="224">
        <v>38.983590921784625</v>
      </c>
      <c r="G993" s="224">
        <v>8.484</v>
      </c>
      <c r="H993" s="224">
        <v>38.983590921784625</v>
      </c>
      <c r="I993" s="224" t="s">
        <v>279</v>
      </c>
      <c r="J993" s="224" t="s">
        <v>277</v>
      </c>
      <c r="K993" s="225">
        <v>0</v>
      </c>
    </row>
    <row r="994" spans="2:11" x14ac:dyDescent="0.15">
      <c r="B994" s="224" t="s">
        <v>1209</v>
      </c>
      <c r="C994" s="224">
        <v>138.47591863861433</v>
      </c>
      <c r="D994" s="224" t="s">
        <v>371</v>
      </c>
      <c r="E994" s="224">
        <f>Sheet6!$E$17</f>
        <v>138.47591863861433</v>
      </c>
      <c r="F994" s="224">
        <v>38.983590921784625</v>
      </c>
      <c r="G994" s="224">
        <v>139.86067782500047</v>
      </c>
      <c r="H994" s="224">
        <v>38.983590921784625</v>
      </c>
      <c r="I994" s="224" t="s">
        <v>279</v>
      </c>
      <c r="J994" s="224" t="s">
        <v>277</v>
      </c>
      <c r="K994" s="225">
        <v>0</v>
      </c>
    </row>
    <row r="995" spans="2:11" x14ac:dyDescent="0.15">
      <c r="B995" s="224" t="s">
        <v>1304</v>
      </c>
      <c r="C995" s="224">
        <v>87.543907015559256</v>
      </c>
      <c r="D995" s="224" t="s">
        <v>371</v>
      </c>
      <c r="E995" s="224">
        <f>Sheet5!$E$17</f>
        <v>87.543907015559256</v>
      </c>
      <c r="F995" s="224">
        <v>38.983590921784625</v>
      </c>
      <c r="G995" s="224">
        <v>88.419346085714849</v>
      </c>
      <c r="H995" s="224">
        <v>38.983590921784625</v>
      </c>
      <c r="I995" s="224" t="s">
        <v>279</v>
      </c>
      <c r="J995" s="224" t="s">
        <v>277</v>
      </c>
      <c r="K995" s="225">
        <v>0</v>
      </c>
    </row>
    <row r="996" spans="2:11" x14ac:dyDescent="0.15">
      <c r="B996" s="224" t="s">
        <v>20</v>
      </c>
      <c r="C996" s="224">
        <v>1</v>
      </c>
      <c r="D996" s="224" t="s">
        <v>371</v>
      </c>
      <c r="E996" s="224">
        <f>Costs!$E$17</f>
        <v>1</v>
      </c>
      <c r="F996" s="224">
        <v>38.983590921784625</v>
      </c>
      <c r="G996" s="224">
        <v>1.01</v>
      </c>
      <c r="H996" s="224">
        <v>38.983590921784625</v>
      </c>
      <c r="I996" s="224" t="s">
        <v>279</v>
      </c>
      <c r="J996" s="224" t="s">
        <v>277</v>
      </c>
      <c r="K996" s="225">
        <v>0</v>
      </c>
    </row>
    <row r="997" spans="2:11" x14ac:dyDescent="0.15">
      <c r="B997" s="224" t="s">
        <v>440</v>
      </c>
      <c r="C997" s="224">
        <v>60</v>
      </c>
      <c r="D997" s="224" t="s">
        <v>371</v>
      </c>
      <c r="E997" s="224">
        <f>'Costs - Nix Pocketbook'!$E$17</f>
        <v>60</v>
      </c>
      <c r="F997" s="224">
        <v>38.983590921784625</v>
      </c>
      <c r="G997" s="224">
        <v>60.6</v>
      </c>
      <c r="H997" s="224">
        <v>38.983590921784625</v>
      </c>
      <c r="I997" s="224" t="s">
        <v>279</v>
      </c>
      <c r="J997" s="224" t="s">
        <v>277</v>
      </c>
      <c r="K997" s="225">
        <v>0</v>
      </c>
    </row>
    <row r="998" spans="2:11" x14ac:dyDescent="0.15">
      <c r="B998" s="224" t="s">
        <v>480</v>
      </c>
      <c r="C998" s="224">
        <v>5.7</v>
      </c>
      <c r="D998" s="224" t="s">
        <v>371</v>
      </c>
      <c r="E998" s="224">
        <f>Sheet1!$E$17</f>
        <v>5.7</v>
      </c>
      <c r="F998" s="224">
        <v>38.983590921784625</v>
      </c>
      <c r="G998" s="224">
        <v>5.7570000000000006</v>
      </c>
      <c r="H998" s="224">
        <v>38.983590921784625</v>
      </c>
      <c r="I998" s="224" t="s">
        <v>279</v>
      </c>
      <c r="J998" s="224" t="s">
        <v>277</v>
      </c>
      <c r="K998" s="225">
        <v>0</v>
      </c>
    </row>
    <row r="999" spans="2:11" x14ac:dyDescent="0.15">
      <c r="B999" s="224" t="s">
        <v>276</v>
      </c>
      <c r="C999" s="224">
        <v>100</v>
      </c>
      <c r="D999" s="224" t="s">
        <v>716</v>
      </c>
      <c r="E999" s="224">
        <f>'Project Details and Calculation'!$E$179</f>
        <v>100</v>
      </c>
      <c r="F999" s="224">
        <v>38.983590921784625</v>
      </c>
      <c r="G999" s="224">
        <v>101</v>
      </c>
      <c r="H999" s="224">
        <v>38.983590921784625</v>
      </c>
      <c r="I999" s="224" t="s">
        <v>279</v>
      </c>
      <c r="J999" s="224" t="s">
        <v>277</v>
      </c>
      <c r="K999" s="225">
        <v>0</v>
      </c>
    </row>
    <row r="1000" spans="2:11" x14ac:dyDescent="0.15">
      <c r="B1000" s="224" t="s">
        <v>1209</v>
      </c>
      <c r="C1000" s="224">
        <v>148.89258530528102</v>
      </c>
      <c r="D1000" s="224" t="s">
        <v>374</v>
      </c>
      <c r="E1000" s="224">
        <f>Sheet6!$E$18</f>
        <v>148.89258530528102</v>
      </c>
      <c r="F1000" s="224">
        <v>38.983590921784625</v>
      </c>
      <c r="G1000" s="224">
        <v>150.38151115833384</v>
      </c>
      <c r="H1000" s="224">
        <v>38.983590921784625</v>
      </c>
      <c r="I1000" s="224" t="s">
        <v>279</v>
      </c>
      <c r="J1000" s="224" t="s">
        <v>277</v>
      </c>
      <c r="K1000" s="225">
        <v>0</v>
      </c>
    </row>
    <row r="1001" spans="2:11" x14ac:dyDescent="0.15">
      <c r="B1001" s="224" t="s">
        <v>1304</v>
      </c>
      <c r="C1001" s="224">
        <v>89.210573682225913</v>
      </c>
      <c r="D1001" s="224" t="s">
        <v>374</v>
      </c>
      <c r="E1001" s="224">
        <f>Sheet5!$E$18</f>
        <v>89.210573682225913</v>
      </c>
      <c r="F1001" s="224">
        <v>38.983590921784625</v>
      </c>
      <c r="G1001" s="224">
        <v>90.102679419048172</v>
      </c>
      <c r="H1001" s="224">
        <v>38.983590921784625</v>
      </c>
      <c r="I1001" s="224" t="s">
        <v>279</v>
      </c>
      <c r="J1001" s="224" t="s">
        <v>277</v>
      </c>
      <c r="K1001" s="225">
        <v>0</v>
      </c>
    </row>
    <row r="1002" spans="2:11" x14ac:dyDescent="0.15">
      <c r="B1002" s="224" t="s">
        <v>20</v>
      </c>
      <c r="C1002" s="224">
        <v>1</v>
      </c>
      <c r="D1002" s="224" t="s">
        <v>374</v>
      </c>
      <c r="E1002" s="224">
        <f>Costs!$E$18</f>
        <v>1</v>
      </c>
      <c r="F1002" s="224">
        <v>38.983590921784625</v>
      </c>
      <c r="G1002" s="224">
        <v>1.01</v>
      </c>
      <c r="H1002" s="224">
        <v>38.983590921784625</v>
      </c>
      <c r="I1002" s="224" t="s">
        <v>279</v>
      </c>
      <c r="J1002" s="224" t="s">
        <v>277</v>
      </c>
      <c r="K1002" s="225">
        <v>0</v>
      </c>
    </row>
    <row r="1003" spans="2:11" x14ac:dyDescent="0.15">
      <c r="B1003" s="224" t="s">
        <v>480</v>
      </c>
      <c r="C1003" s="224">
        <v>40</v>
      </c>
      <c r="D1003" s="224" t="s">
        <v>374</v>
      </c>
      <c r="E1003" s="224">
        <f>Sheet1!$E$18</f>
        <v>40</v>
      </c>
      <c r="F1003" s="224">
        <v>38.983590921784625</v>
      </c>
      <c r="G1003" s="224">
        <v>40.4</v>
      </c>
      <c r="H1003" s="224">
        <v>38.983590921784625</v>
      </c>
      <c r="I1003" s="224" t="s">
        <v>279</v>
      </c>
      <c r="J1003" s="224" t="s">
        <v>277</v>
      </c>
      <c r="K1003" s="225">
        <v>0</v>
      </c>
    </row>
    <row r="1004" spans="2:11" x14ac:dyDescent="0.15">
      <c r="B1004" s="224" t="s">
        <v>276</v>
      </c>
      <c r="C1004" s="224">
        <v>6</v>
      </c>
      <c r="D1004" s="224" t="s">
        <v>722</v>
      </c>
      <c r="E1004" s="224">
        <f>'Project Details and Calculation'!$E$183</f>
        <v>6</v>
      </c>
      <c r="F1004" s="224">
        <v>38.983590921784625</v>
      </c>
      <c r="G1004" s="224">
        <v>6.06</v>
      </c>
      <c r="H1004" s="224">
        <v>38.983590921784625</v>
      </c>
      <c r="I1004" s="224" t="s">
        <v>279</v>
      </c>
      <c r="J1004" s="224" t="s">
        <v>277</v>
      </c>
      <c r="K1004" s="225">
        <v>0</v>
      </c>
    </row>
    <row r="1005" spans="2:11" x14ac:dyDescent="0.15">
      <c r="B1005" s="224" t="s">
        <v>1209</v>
      </c>
      <c r="C1005" s="224">
        <v>159.30925197194767</v>
      </c>
      <c r="D1005" s="224" t="s">
        <v>445</v>
      </c>
      <c r="E1005" s="224">
        <f>Sheet6!$E$19</f>
        <v>159.30925197194767</v>
      </c>
      <c r="F1005" s="224">
        <v>38.983590921784625</v>
      </c>
      <c r="G1005" s="224">
        <v>160.90234449166715</v>
      </c>
      <c r="H1005" s="224">
        <v>38.983590921784625</v>
      </c>
      <c r="I1005" s="224" t="s">
        <v>279</v>
      </c>
      <c r="J1005" s="224" t="s">
        <v>277</v>
      </c>
      <c r="K1005" s="225">
        <v>0</v>
      </c>
    </row>
    <row r="1006" spans="2:11" x14ac:dyDescent="0.15">
      <c r="B1006" s="224" t="s">
        <v>1304</v>
      </c>
      <c r="C1006" s="224">
        <v>91.591526063178307</v>
      </c>
      <c r="D1006" s="224" t="s">
        <v>445</v>
      </c>
      <c r="E1006" s="224">
        <f>Sheet5!$E$19</f>
        <v>91.591526063178307</v>
      </c>
      <c r="F1006" s="224">
        <v>38.983590921784625</v>
      </c>
      <c r="G1006" s="224">
        <v>92.507441323810085</v>
      </c>
      <c r="H1006" s="224">
        <v>38.983590921784625</v>
      </c>
      <c r="I1006" s="224" t="s">
        <v>279</v>
      </c>
      <c r="J1006" s="224" t="s">
        <v>277</v>
      </c>
      <c r="K1006" s="225">
        <v>0</v>
      </c>
    </row>
    <row r="1007" spans="2:11" x14ac:dyDescent="0.15">
      <c r="B1007" s="224" t="s">
        <v>440</v>
      </c>
      <c r="C1007" s="224">
        <v>600</v>
      </c>
      <c r="D1007" s="224" t="s">
        <v>445</v>
      </c>
      <c r="E1007" s="224">
        <f>'Costs - Nix Pocketbook'!$E$19</f>
        <v>600</v>
      </c>
      <c r="F1007" s="224">
        <v>38.983590921784625</v>
      </c>
      <c r="G1007" s="224">
        <v>606</v>
      </c>
      <c r="H1007" s="224">
        <v>38.983590921784625</v>
      </c>
      <c r="I1007" s="224" t="s">
        <v>279</v>
      </c>
      <c r="J1007" s="224" t="s">
        <v>277</v>
      </c>
      <c r="K1007" s="225">
        <v>0</v>
      </c>
    </row>
    <row r="1008" spans="2:11" x14ac:dyDescent="0.15">
      <c r="B1008" s="224" t="s">
        <v>480</v>
      </c>
      <c r="C1008" s="224">
        <v>140</v>
      </c>
      <c r="D1008" s="224" t="s">
        <v>445</v>
      </c>
      <c r="E1008" s="224">
        <f>Sheet1!$E$19</f>
        <v>140</v>
      </c>
      <c r="F1008" s="224">
        <v>38.983590921784625</v>
      </c>
      <c r="G1008" s="224">
        <v>141.4</v>
      </c>
      <c r="H1008" s="224">
        <v>38.983590921784625</v>
      </c>
      <c r="I1008" s="224" t="s">
        <v>279</v>
      </c>
      <c r="J1008" s="224" t="s">
        <v>277</v>
      </c>
      <c r="K1008" s="225">
        <v>0</v>
      </c>
    </row>
    <row r="1009" spans="2:11" x14ac:dyDescent="0.15">
      <c r="B1009" s="224" t="s">
        <v>1209</v>
      </c>
      <c r="C1009" s="224">
        <v>35.350918638614338</v>
      </c>
      <c r="D1009" s="224" t="s">
        <v>1220</v>
      </c>
      <c r="E1009" s="224">
        <f>Sheet6!$E$2</f>
        <v>35.350918638614338</v>
      </c>
      <c r="F1009" s="224">
        <v>38.983590921784625</v>
      </c>
      <c r="G1009" s="224">
        <v>35.704427825000479</v>
      </c>
      <c r="H1009" s="224">
        <v>38.983590921784625</v>
      </c>
      <c r="I1009" s="224" t="s">
        <v>279</v>
      </c>
      <c r="J1009" s="224" t="s">
        <v>277</v>
      </c>
      <c r="K1009" s="225">
        <v>0</v>
      </c>
    </row>
    <row r="1010" spans="2:11" x14ac:dyDescent="0.15">
      <c r="B1010" s="224" t="s">
        <v>1304</v>
      </c>
      <c r="C1010" s="224">
        <v>5.25</v>
      </c>
      <c r="D1010" s="224" t="s">
        <v>1220</v>
      </c>
      <c r="E1010" s="224">
        <f>Sheet5!$E$2</f>
        <v>5.25</v>
      </c>
      <c r="F1010" s="224">
        <v>38.983590921784625</v>
      </c>
      <c r="G1010" s="224">
        <v>5.3025000000000002</v>
      </c>
      <c r="H1010" s="224">
        <v>38.983590921784625</v>
      </c>
      <c r="I1010" s="224" t="s">
        <v>279</v>
      </c>
      <c r="J1010" s="224" t="s">
        <v>277</v>
      </c>
      <c r="K1010" s="225">
        <v>0</v>
      </c>
    </row>
    <row r="1011" spans="2:11" x14ac:dyDescent="0.15">
      <c r="B1011" s="224" t="s">
        <v>1346</v>
      </c>
      <c r="C1011" s="224">
        <v>20.441924255117961</v>
      </c>
      <c r="D1011" s="224" t="s">
        <v>1220</v>
      </c>
      <c r="E1011" s="224">
        <f>Sheet8!$C$2</f>
        <v>38.983590921784625</v>
      </c>
      <c r="F1011" s="224">
        <v>38.983590921784625</v>
      </c>
      <c r="G1011" s="224">
        <v>20.64634349766914</v>
      </c>
      <c r="H1011" s="224">
        <v>38.983590921784625</v>
      </c>
      <c r="I1011" s="224" t="s">
        <v>279</v>
      </c>
      <c r="J1011" s="224" t="s">
        <v>277</v>
      </c>
      <c r="K1011" s="225">
        <v>0</v>
      </c>
    </row>
    <row r="1012" spans="2:11" x14ac:dyDescent="0.15">
      <c r="B1012" s="224" t="s">
        <v>1209</v>
      </c>
      <c r="C1012" s="224">
        <v>169.72591863861433</v>
      </c>
      <c r="D1012" s="224" t="s">
        <v>379</v>
      </c>
      <c r="E1012" s="224">
        <f>Sheet6!$E$20</f>
        <v>169.72591863861433</v>
      </c>
      <c r="F1012" s="224">
        <v>38.983590921784625</v>
      </c>
      <c r="G1012" s="224">
        <v>171.42317782500047</v>
      </c>
      <c r="H1012" s="224">
        <v>38.983590921784625</v>
      </c>
      <c r="I1012" s="224" t="s">
        <v>279</v>
      </c>
      <c r="J1012" s="224" t="s">
        <v>277</v>
      </c>
      <c r="K1012" s="225">
        <v>0</v>
      </c>
    </row>
    <row r="1013" spans="2:11" x14ac:dyDescent="0.15">
      <c r="B1013" s="224" t="s">
        <v>1304</v>
      </c>
      <c r="C1013" s="224">
        <v>92.543907015559256</v>
      </c>
      <c r="D1013" s="224" t="s">
        <v>379</v>
      </c>
      <c r="E1013" s="224">
        <f>Sheet5!$E$20</f>
        <v>92.543907015559256</v>
      </c>
      <c r="F1013" s="224">
        <v>38.983590921784625</v>
      </c>
      <c r="G1013" s="224">
        <v>93.469346085714847</v>
      </c>
      <c r="H1013" s="224">
        <v>38.983590921784625</v>
      </c>
      <c r="I1013" s="224" t="s">
        <v>279</v>
      </c>
      <c r="J1013" s="224" t="s">
        <v>277</v>
      </c>
      <c r="K1013" s="225">
        <v>0</v>
      </c>
    </row>
    <row r="1014" spans="2:11" x14ac:dyDescent="0.15">
      <c r="B1014" s="224" t="s">
        <v>20</v>
      </c>
      <c r="C1014" s="224">
        <v>1</v>
      </c>
      <c r="D1014" s="224" t="s">
        <v>379</v>
      </c>
      <c r="E1014" s="224">
        <f>Costs!$E$20</f>
        <v>1</v>
      </c>
      <c r="F1014" s="224">
        <v>38.983590921784625</v>
      </c>
      <c r="G1014" s="224">
        <v>1.01</v>
      </c>
      <c r="H1014" s="224">
        <v>38.983590921784625</v>
      </c>
      <c r="I1014" s="224" t="s">
        <v>279</v>
      </c>
      <c r="J1014" s="224" t="s">
        <v>277</v>
      </c>
      <c r="K1014" s="225">
        <v>0</v>
      </c>
    </row>
    <row r="1015" spans="2:11" x14ac:dyDescent="0.15">
      <c r="B1015" s="224" t="s">
        <v>440</v>
      </c>
      <c r="C1015" s="224">
        <v>110</v>
      </c>
      <c r="D1015" s="224" t="s">
        <v>379</v>
      </c>
      <c r="E1015" s="224">
        <f>'Costs - Nix Pocketbook'!$E$20</f>
        <v>110</v>
      </c>
      <c r="F1015" s="224">
        <v>38.983590921784625</v>
      </c>
      <c r="G1015" s="224">
        <v>111.1</v>
      </c>
      <c r="H1015" s="224">
        <v>38.983590921784625</v>
      </c>
      <c r="I1015" s="224" t="s">
        <v>279</v>
      </c>
      <c r="J1015" s="224" t="s">
        <v>277</v>
      </c>
      <c r="K1015" s="225">
        <v>0</v>
      </c>
    </row>
    <row r="1016" spans="2:11" x14ac:dyDescent="0.15">
      <c r="B1016" s="224" t="s">
        <v>480</v>
      </c>
      <c r="C1016" s="224">
        <v>75</v>
      </c>
      <c r="D1016" s="224" t="s">
        <v>379</v>
      </c>
      <c r="E1016" s="224">
        <f>Sheet1!$E$20</f>
        <v>75</v>
      </c>
      <c r="F1016" s="224">
        <v>38.983590921784625</v>
      </c>
      <c r="G1016" s="224">
        <v>75.75</v>
      </c>
      <c r="H1016" s="224">
        <v>38.983590921784625</v>
      </c>
      <c r="I1016" s="224" t="s">
        <v>279</v>
      </c>
      <c r="J1016" s="224" t="s">
        <v>277</v>
      </c>
      <c r="K1016" s="225">
        <v>0</v>
      </c>
    </row>
    <row r="1017" spans="2:11" x14ac:dyDescent="0.15">
      <c r="B1017" s="224" t="s">
        <v>1209</v>
      </c>
      <c r="C1017" s="224">
        <v>180.14258530528102</v>
      </c>
      <c r="D1017" s="224" t="s">
        <v>382</v>
      </c>
      <c r="E1017" s="224">
        <f>Sheet6!$E$21</f>
        <v>180.14258530528102</v>
      </c>
      <c r="F1017" s="224">
        <v>38.983590921784625</v>
      </c>
      <c r="G1017" s="224">
        <v>181.94401115833384</v>
      </c>
      <c r="H1017" s="224">
        <v>38.983590921784625</v>
      </c>
      <c r="I1017" s="224" t="s">
        <v>279</v>
      </c>
      <c r="J1017" s="224" t="s">
        <v>277</v>
      </c>
      <c r="K1017" s="225">
        <v>0</v>
      </c>
    </row>
    <row r="1018" spans="2:11" x14ac:dyDescent="0.15">
      <c r="B1018" s="224" t="s">
        <v>1304</v>
      </c>
      <c r="C1018" s="224">
        <v>94.210573682225927</v>
      </c>
      <c r="D1018" s="224" t="s">
        <v>382</v>
      </c>
      <c r="E1018" s="224">
        <f>Sheet5!$E$21</f>
        <v>94.210573682225927</v>
      </c>
      <c r="F1018" s="224">
        <v>38.983590921784625</v>
      </c>
      <c r="G1018" s="224">
        <v>95.152679419048184</v>
      </c>
      <c r="H1018" s="224">
        <v>38.983590921784625</v>
      </c>
      <c r="I1018" s="224" t="s">
        <v>279</v>
      </c>
      <c r="J1018" s="224" t="s">
        <v>277</v>
      </c>
      <c r="K1018" s="225">
        <v>0</v>
      </c>
    </row>
    <row r="1019" spans="2:11" x14ac:dyDescent="0.15">
      <c r="B1019" s="224" t="s">
        <v>20</v>
      </c>
      <c r="C1019" s="224">
        <v>1</v>
      </c>
      <c r="D1019" s="224" t="s">
        <v>382</v>
      </c>
      <c r="E1019" s="224">
        <f>Costs!$E$21</f>
        <v>1</v>
      </c>
      <c r="F1019" s="224">
        <v>38.983590921784625</v>
      </c>
      <c r="G1019" s="224">
        <v>1.01</v>
      </c>
      <c r="H1019" s="224">
        <v>38.983590921784625</v>
      </c>
      <c r="I1019" s="224" t="s">
        <v>279</v>
      </c>
      <c r="J1019" s="224" t="s">
        <v>277</v>
      </c>
      <c r="K1019" s="225">
        <v>0</v>
      </c>
    </row>
    <row r="1020" spans="2:11" x14ac:dyDescent="0.15">
      <c r="B1020" s="224" t="s">
        <v>480</v>
      </c>
      <c r="C1020" s="224">
        <v>60</v>
      </c>
      <c r="D1020" s="224" t="s">
        <v>382</v>
      </c>
      <c r="E1020" s="224">
        <f>Sheet1!$E$21</f>
        <v>60</v>
      </c>
      <c r="F1020" s="224">
        <v>38.983590921784625</v>
      </c>
      <c r="G1020" s="224">
        <v>60.6</v>
      </c>
      <c r="H1020" s="224">
        <v>38.983590921784625</v>
      </c>
      <c r="I1020" s="224" t="s">
        <v>279</v>
      </c>
      <c r="J1020" s="224" t="s">
        <v>277</v>
      </c>
      <c r="K1020" s="225">
        <v>0</v>
      </c>
    </row>
    <row r="1021" spans="2:11" x14ac:dyDescent="0.15">
      <c r="B1021" s="224" t="s">
        <v>1209</v>
      </c>
      <c r="C1021" s="224">
        <v>190.55925197194767</v>
      </c>
      <c r="D1021" s="224" t="s">
        <v>385</v>
      </c>
      <c r="E1021" s="224">
        <f>Sheet6!$E$22</f>
        <v>190.55925197194767</v>
      </c>
      <c r="F1021" s="224">
        <v>38.983590921784625</v>
      </c>
      <c r="G1021" s="224">
        <v>192.46484449166715</v>
      </c>
      <c r="H1021" s="224">
        <v>38.983590921784625</v>
      </c>
      <c r="I1021" s="224" t="s">
        <v>279</v>
      </c>
      <c r="J1021" s="224" t="s">
        <v>277</v>
      </c>
      <c r="K1021" s="225">
        <v>0</v>
      </c>
    </row>
    <row r="1022" spans="2:11" x14ac:dyDescent="0.15">
      <c r="B1022" s="224" t="s">
        <v>1304</v>
      </c>
      <c r="C1022" s="224">
        <v>94.686764158416409</v>
      </c>
      <c r="D1022" s="224" t="s">
        <v>385</v>
      </c>
      <c r="E1022" s="224">
        <f>Sheet5!$E$22</f>
        <v>94.686764158416409</v>
      </c>
      <c r="F1022" s="224">
        <v>38.983590921784625</v>
      </c>
      <c r="G1022" s="224">
        <v>95.633631800000572</v>
      </c>
      <c r="H1022" s="224">
        <v>38.983590921784625</v>
      </c>
      <c r="I1022" s="224" t="s">
        <v>279</v>
      </c>
      <c r="J1022" s="224" t="s">
        <v>277</v>
      </c>
      <c r="K1022" s="225">
        <v>0</v>
      </c>
    </row>
    <row r="1023" spans="2:11" x14ac:dyDescent="0.15">
      <c r="B1023" s="224" t="s">
        <v>20</v>
      </c>
      <c r="C1023" s="224">
        <v>1</v>
      </c>
      <c r="D1023" s="224" t="s">
        <v>385</v>
      </c>
      <c r="E1023" s="224">
        <f>Costs!$E$22</f>
        <v>1</v>
      </c>
      <c r="F1023" s="224">
        <v>38.983590921784625</v>
      </c>
      <c r="G1023" s="224">
        <v>1.01</v>
      </c>
      <c r="H1023" s="224">
        <v>38.983590921784625</v>
      </c>
      <c r="I1023" s="224" t="s">
        <v>279</v>
      </c>
      <c r="J1023" s="224" t="s">
        <v>277</v>
      </c>
      <c r="K1023" s="225">
        <v>0</v>
      </c>
    </row>
    <row r="1024" spans="2:11" x14ac:dyDescent="0.15">
      <c r="B1024" s="224" t="s">
        <v>480</v>
      </c>
      <c r="C1024" s="224">
        <v>75</v>
      </c>
      <c r="D1024" s="224" t="s">
        <v>385</v>
      </c>
      <c r="E1024" s="224">
        <f>Sheet1!$E$22</f>
        <v>75</v>
      </c>
      <c r="F1024" s="224">
        <v>38.983590921784625</v>
      </c>
      <c r="G1024" s="224">
        <v>75.75</v>
      </c>
      <c r="H1024" s="224">
        <v>38.983590921784625</v>
      </c>
      <c r="I1024" s="224" t="s">
        <v>279</v>
      </c>
      <c r="J1024" s="224" t="s">
        <v>277</v>
      </c>
      <c r="K1024" s="225">
        <v>0</v>
      </c>
    </row>
    <row r="1025" spans="2:11" x14ac:dyDescent="0.15">
      <c r="B1025" s="224" t="s">
        <v>1209</v>
      </c>
      <c r="C1025" s="224">
        <v>200.97591863861433</v>
      </c>
      <c r="D1025" s="224" t="s">
        <v>388</v>
      </c>
      <c r="E1025" s="224">
        <f>Sheet6!$E$23</f>
        <v>200.97591863861433</v>
      </c>
      <c r="F1025" s="224">
        <v>38.983590921784625</v>
      </c>
      <c r="G1025" s="224">
        <v>202.98567782500047</v>
      </c>
      <c r="H1025" s="224">
        <v>38.983590921784625</v>
      </c>
      <c r="I1025" s="224" t="s">
        <v>279</v>
      </c>
      <c r="J1025" s="224" t="s">
        <v>277</v>
      </c>
      <c r="K1025" s="225">
        <v>0</v>
      </c>
    </row>
    <row r="1026" spans="2:11" x14ac:dyDescent="0.15">
      <c r="B1026" s="224" t="s">
        <v>1304</v>
      </c>
      <c r="C1026" s="224">
        <v>95.87724034889257</v>
      </c>
      <c r="D1026" s="224" t="s">
        <v>388</v>
      </c>
      <c r="E1026" s="224">
        <f>Sheet5!$E$23</f>
        <v>95.87724034889257</v>
      </c>
      <c r="F1026" s="224">
        <v>38.983590921784625</v>
      </c>
      <c r="G1026" s="224">
        <v>96.836012752381492</v>
      </c>
      <c r="H1026" s="224">
        <v>38.983590921784625</v>
      </c>
      <c r="I1026" s="224" t="s">
        <v>279</v>
      </c>
      <c r="J1026" s="224" t="s">
        <v>277</v>
      </c>
      <c r="K1026" s="225">
        <v>0</v>
      </c>
    </row>
    <row r="1027" spans="2:11" x14ac:dyDescent="0.15">
      <c r="B1027" s="224" t="s">
        <v>20</v>
      </c>
      <c r="C1027" s="224">
        <v>1</v>
      </c>
      <c r="D1027" s="224" t="s">
        <v>388</v>
      </c>
      <c r="E1027" s="224">
        <f>Costs!$E$23</f>
        <v>1</v>
      </c>
      <c r="F1027" s="224">
        <v>38.983590921784625</v>
      </c>
      <c r="G1027" s="224">
        <v>1.01</v>
      </c>
      <c r="H1027" s="224">
        <v>38.983590921784625</v>
      </c>
      <c r="I1027" s="224" t="s">
        <v>279</v>
      </c>
      <c r="J1027" s="224" t="s">
        <v>277</v>
      </c>
      <c r="K1027" s="225">
        <v>0</v>
      </c>
    </row>
    <row r="1028" spans="2:11" x14ac:dyDescent="0.15">
      <c r="B1028" s="224" t="s">
        <v>480</v>
      </c>
      <c r="C1028" s="224">
        <v>75</v>
      </c>
      <c r="D1028" s="224" t="s">
        <v>388</v>
      </c>
      <c r="E1028" s="224">
        <f>Sheet1!$E$23</f>
        <v>75</v>
      </c>
      <c r="F1028" s="224">
        <v>38.983590921784625</v>
      </c>
      <c r="G1028" s="224">
        <v>75.75</v>
      </c>
      <c r="H1028" s="224">
        <v>38.983590921784625</v>
      </c>
      <c r="I1028" s="224" t="s">
        <v>279</v>
      </c>
      <c r="J1028" s="224" t="s">
        <v>277</v>
      </c>
      <c r="K1028" s="225">
        <v>0</v>
      </c>
    </row>
    <row r="1029" spans="2:11" x14ac:dyDescent="0.15">
      <c r="B1029" s="224" t="s">
        <v>1209</v>
      </c>
      <c r="C1029" s="224">
        <v>211.39258530528102</v>
      </c>
      <c r="D1029" s="224" t="s">
        <v>278</v>
      </c>
      <c r="E1029" s="224">
        <f>Sheet6!$E$24</f>
        <v>211.39258530528102</v>
      </c>
      <c r="F1029" s="224">
        <v>38.983590921784625</v>
      </c>
      <c r="G1029" s="224">
        <v>213.50651115833384</v>
      </c>
      <c r="H1029" s="224">
        <v>38.983590921784625</v>
      </c>
      <c r="I1029" s="224" t="s">
        <v>279</v>
      </c>
      <c r="J1029" s="224" t="s">
        <v>277</v>
      </c>
      <c r="K1029" s="225">
        <v>0</v>
      </c>
    </row>
    <row r="1030" spans="2:11" x14ac:dyDescent="0.15">
      <c r="B1030" s="224" t="s">
        <v>1304</v>
      </c>
      <c r="C1030" s="224">
        <v>104.92485939651164</v>
      </c>
      <c r="D1030" s="224" t="s">
        <v>278</v>
      </c>
      <c r="E1030" s="224">
        <f>Sheet5!$E$24</f>
        <v>104.92485939651164</v>
      </c>
      <c r="F1030" s="224">
        <v>38.983590921784625</v>
      </c>
      <c r="G1030" s="224">
        <v>105.97410799047675</v>
      </c>
      <c r="H1030" s="224">
        <v>38.983590921784625</v>
      </c>
      <c r="I1030" s="224" t="s">
        <v>279</v>
      </c>
      <c r="J1030" s="224" t="s">
        <v>277</v>
      </c>
      <c r="K1030" s="225">
        <v>0</v>
      </c>
    </row>
    <row r="1031" spans="2:11" x14ac:dyDescent="0.15">
      <c r="B1031" s="224" t="s">
        <v>20</v>
      </c>
      <c r="C1031" s="224">
        <v>1</v>
      </c>
      <c r="D1031" s="224" t="s">
        <v>278</v>
      </c>
      <c r="E1031" s="224">
        <f>Costs!$E$24</f>
        <v>1</v>
      </c>
      <c r="F1031" s="224">
        <v>38.983590921784625</v>
      </c>
      <c r="G1031" s="224">
        <v>1.01</v>
      </c>
      <c r="H1031" s="224">
        <v>38.983590921784625</v>
      </c>
      <c r="I1031" s="224" t="s">
        <v>279</v>
      </c>
      <c r="J1031" s="224" t="s">
        <v>277</v>
      </c>
      <c r="K1031" s="225">
        <v>0</v>
      </c>
    </row>
    <row r="1032" spans="2:11" x14ac:dyDescent="0.15">
      <c r="B1032" s="224" t="s">
        <v>480</v>
      </c>
      <c r="C1032" s="224">
        <v>115</v>
      </c>
      <c r="D1032" s="224" t="s">
        <v>278</v>
      </c>
      <c r="E1032" s="224">
        <f>Sheet1!$E$24</f>
        <v>115</v>
      </c>
      <c r="F1032" s="224">
        <v>38.983590921784625</v>
      </c>
      <c r="G1032" s="224">
        <v>116.15</v>
      </c>
      <c r="H1032" s="224">
        <v>38.983590921784625</v>
      </c>
      <c r="I1032" s="224" t="s">
        <v>279</v>
      </c>
      <c r="J1032" s="224" t="s">
        <v>277</v>
      </c>
      <c r="K1032" s="225">
        <v>0</v>
      </c>
    </row>
    <row r="1033" spans="2:11" x14ac:dyDescent="0.15">
      <c r="B1033" s="224" t="s">
        <v>1209</v>
      </c>
      <c r="C1033" s="224">
        <v>221.80925197194767</v>
      </c>
      <c r="D1033" s="224" t="s">
        <v>481</v>
      </c>
      <c r="E1033" s="224">
        <f>Sheet6!$E$25</f>
        <v>221.80925197194767</v>
      </c>
      <c r="F1033" s="224">
        <v>38.983590921784625</v>
      </c>
      <c r="G1033" s="224">
        <v>224.02734449166715</v>
      </c>
      <c r="H1033" s="224">
        <v>38.983590921784625</v>
      </c>
      <c r="I1033" s="224" t="s">
        <v>279</v>
      </c>
      <c r="J1033" s="224" t="s">
        <v>277</v>
      </c>
      <c r="K1033" s="225">
        <v>0</v>
      </c>
    </row>
    <row r="1034" spans="2:11" x14ac:dyDescent="0.15">
      <c r="B1034" s="224" t="s">
        <v>1304</v>
      </c>
      <c r="C1034" s="224">
        <v>104.92485939651164</v>
      </c>
      <c r="D1034" s="224" t="s">
        <v>481</v>
      </c>
      <c r="E1034" s="224">
        <f>Sheet5!$E$25</f>
        <v>104.92485939651164</v>
      </c>
      <c r="F1034" s="224">
        <v>38.983590921784625</v>
      </c>
      <c r="G1034" s="224">
        <v>105.97410799047675</v>
      </c>
      <c r="H1034" s="224">
        <v>38.983590921784625</v>
      </c>
      <c r="I1034" s="224" t="s">
        <v>279</v>
      </c>
      <c r="J1034" s="224" t="s">
        <v>277</v>
      </c>
      <c r="K1034" s="225">
        <v>0</v>
      </c>
    </row>
    <row r="1035" spans="2:11" x14ac:dyDescent="0.15">
      <c r="B1035" s="224" t="s">
        <v>480</v>
      </c>
      <c r="C1035" s="224">
        <v>95</v>
      </c>
      <c r="D1035" s="224" t="s">
        <v>481</v>
      </c>
      <c r="E1035" s="224">
        <f>Sheet1!$E$25</f>
        <v>95</v>
      </c>
      <c r="F1035" s="224">
        <v>38.983590921784625</v>
      </c>
      <c r="G1035" s="224">
        <v>95.95</v>
      </c>
      <c r="H1035" s="224">
        <v>38.983590921784625</v>
      </c>
      <c r="I1035" s="224" t="s">
        <v>279</v>
      </c>
      <c r="J1035" s="224" t="s">
        <v>277</v>
      </c>
      <c r="K1035" s="225">
        <v>0</v>
      </c>
    </row>
    <row r="1036" spans="2:11" x14ac:dyDescent="0.15">
      <c r="B1036" s="224" t="s">
        <v>1209</v>
      </c>
      <c r="C1036" s="224">
        <v>232.22591863861433</v>
      </c>
      <c r="D1036" s="224" t="s">
        <v>397</v>
      </c>
      <c r="E1036" s="224">
        <f>Sheet6!$E$26</f>
        <v>232.22591863861433</v>
      </c>
      <c r="F1036" s="224">
        <v>38.983590921784625</v>
      </c>
      <c r="G1036" s="224">
        <v>234.54817782500047</v>
      </c>
      <c r="H1036" s="224">
        <v>38.983590921784625</v>
      </c>
      <c r="I1036" s="224" t="s">
        <v>279</v>
      </c>
      <c r="J1036" s="224" t="s">
        <v>277</v>
      </c>
      <c r="K1036" s="225">
        <v>0</v>
      </c>
    </row>
    <row r="1037" spans="2:11" x14ac:dyDescent="0.15">
      <c r="B1037" s="224" t="s">
        <v>1304</v>
      </c>
      <c r="C1037" s="224">
        <v>109.44866892032115</v>
      </c>
      <c r="D1037" s="224" t="s">
        <v>397</v>
      </c>
      <c r="E1037" s="224">
        <f>Sheet5!$E$26</f>
        <v>109.44866892032115</v>
      </c>
      <c r="F1037" s="224">
        <v>38.983590921784625</v>
      </c>
      <c r="G1037" s="224">
        <v>110.54315560952436</v>
      </c>
      <c r="H1037" s="224">
        <v>38.983590921784625</v>
      </c>
      <c r="I1037" s="224" t="s">
        <v>279</v>
      </c>
      <c r="J1037" s="224" t="s">
        <v>277</v>
      </c>
      <c r="K1037" s="225">
        <v>0</v>
      </c>
    </row>
    <row r="1038" spans="2:11" x14ac:dyDescent="0.15">
      <c r="B1038" s="224" t="s">
        <v>20</v>
      </c>
      <c r="C1038" s="224">
        <v>1</v>
      </c>
      <c r="D1038" s="224" t="s">
        <v>397</v>
      </c>
      <c r="E1038" s="224">
        <f>Costs!$E$26</f>
        <v>1</v>
      </c>
      <c r="F1038" s="224">
        <v>38.983590921784625</v>
      </c>
      <c r="G1038" s="224">
        <v>1.01</v>
      </c>
      <c r="H1038" s="224">
        <v>38.983590921784625</v>
      </c>
      <c r="I1038" s="224" t="s">
        <v>279</v>
      </c>
      <c r="J1038" s="224" t="s">
        <v>277</v>
      </c>
      <c r="K1038" s="225">
        <v>0</v>
      </c>
    </row>
    <row r="1039" spans="2:11" x14ac:dyDescent="0.15">
      <c r="B1039" s="224" t="s">
        <v>1209</v>
      </c>
      <c r="C1039" s="224">
        <v>242.64258530528099</v>
      </c>
      <c r="D1039" s="224" t="s">
        <v>400</v>
      </c>
      <c r="E1039" s="224">
        <f>Sheet6!$E$27</f>
        <v>242.64258530528099</v>
      </c>
      <c r="F1039" s="224">
        <v>38.983590921784625</v>
      </c>
      <c r="G1039" s="224">
        <v>245.06901115833381</v>
      </c>
      <c r="H1039" s="224">
        <v>38.983590921784625</v>
      </c>
      <c r="I1039" s="224" t="s">
        <v>279</v>
      </c>
      <c r="J1039" s="224" t="s">
        <v>277</v>
      </c>
      <c r="K1039" s="225">
        <v>0</v>
      </c>
    </row>
    <row r="1040" spans="2:11" x14ac:dyDescent="0.15">
      <c r="B1040" s="224" t="s">
        <v>1304</v>
      </c>
      <c r="C1040" s="224">
        <v>113.73438320603545</v>
      </c>
      <c r="D1040" s="224" t="s">
        <v>400</v>
      </c>
      <c r="E1040" s="224">
        <f>Sheet5!$E$27</f>
        <v>113.73438320603545</v>
      </c>
      <c r="F1040" s="224">
        <v>38.983590921784625</v>
      </c>
      <c r="G1040" s="224">
        <v>114.8717270380958</v>
      </c>
      <c r="H1040" s="224">
        <v>38.983590921784625</v>
      </c>
      <c r="I1040" s="224" t="s">
        <v>279</v>
      </c>
      <c r="J1040" s="224" t="s">
        <v>277</v>
      </c>
      <c r="K1040" s="225">
        <v>0</v>
      </c>
    </row>
    <row r="1041" spans="2:11" x14ac:dyDescent="0.15">
      <c r="B1041" s="224" t="s">
        <v>20</v>
      </c>
      <c r="C1041" s="224">
        <v>1</v>
      </c>
      <c r="D1041" s="224" t="s">
        <v>400</v>
      </c>
      <c r="E1041" s="224">
        <f>Costs!$E$27</f>
        <v>1</v>
      </c>
      <c r="F1041" s="224">
        <v>38.983590921784625</v>
      </c>
      <c r="G1041" s="224">
        <v>1.01</v>
      </c>
      <c r="H1041" s="224">
        <v>38.983590921784625</v>
      </c>
      <c r="I1041" s="224" t="s">
        <v>279</v>
      </c>
      <c r="J1041" s="224" t="s">
        <v>277</v>
      </c>
      <c r="K1041" s="225">
        <v>0</v>
      </c>
    </row>
    <row r="1042" spans="2:11" x14ac:dyDescent="0.15">
      <c r="B1042" s="224" t="s">
        <v>440</v>
      </c>
      <c r="C1042" s="224">
        <v>140</v>
      </c>
      <c r="D1042" s="224" t="s">
        <v>400</v>
      </c>
      <c r="E1042" s="224">
        <f>'Costs - Nix Pocketbook'!$E$27</f>
        <v>140</v>
      </c>
      <c r="F1042" s="224">
        <v>38.983590921784625</v>
      </c>
      <c r="G1042" s="224">
        <v>141.4</v>
      </c>
      <c r="H1042" s="224">
        <v>38.983590921784625</v>
      </c>
      <c r="I1042" s="224" t="s">
        <v>279</v>
      </c>
      <c r="J1042" s="224" t="s">
        <v>277</v>
      </c>
      <c r="K1042" s="225">
        <v>0</v>
      </c>
    </row>
    <row r="1043" spans="2:11" x14ac:dyDescent="0.15">
      <c r="B1043" s="224" t="s">
        <v>1209</v>
      </c>
      <c r="C1043" s="224">
        <v>253.05925197194767</v>
      </c>
      <c r="D1043" s="224" t="s">
        <v>464</v>
      </c>
      <c r="E1043" s="224">
        <f>Sheet6!$E$28</f>
        <v>253.05925197194767</v>
      </c>
      <c r="F1043" s="224">
        <v>38.983590921784625</v>
      </c>
      <c r="G1043" s="224">
        <v>255.58984449166715</v>
      </c>
      <c r="H1043" s="224">
        <v>38.983590921784625</v>
      </c>
      <c r="I1043" s="224" t="s">
        <v>279</v>
      </c>
      <c r="J1043" s="224" t="s">
        <v>277</v>
      </c>
      <c r="K1043" s="225">
        <v>0</v>
      </c>
    </row>
    <row r="1044" spans="2:11" x14ac:dyDescent="0.15">
      <c r="B1044" s="224" t="s">
        <v>1304</v>
      </c>
      <c r="C1044" s="224">
        <v>124.44866892032117</v>
      </c>
      <c r="D1044" s="224" t="s">
        <v>464</v>
      </c>
      <c r="E1044" s="224">
        <f>Sheet5!$E$28</f>
        <v>124.44866892032117</v>
      </c>
      <c r="F1044" s="224">
        <v>38.983590921784625</v>
      </c>
      <c r="G1044" s="224">
        <v>125.69315560952438</v>
      </c>
      <c r="H1044" s="224">
        <v>38.983590921784625</v>
      </c>
      <c r="I1044" s="224" t="s">
        <v>279</v>
      </c>
      <c r="J1044" s="224" t="s">
        <v>277</v>
      </c>
      <c r="K1044" s="225">
        <v>0</v>
      </c>
    </row>
    <row r="1045" spans="2:11" x14ac:dyDescent="0.15">
      <c r="B1045" s="224" t="s">
        <v>440</v>
      </c>
      <c r="C1045" s="224">
        <v>290</v>
      </c>
      <c r="D1045" s="224" t="s">
        <v>464</v>
      </c>
      <c r="E1045" s="224">
        <f>'Costs - Nix Pocketbook'!$E$28</f>
        <v>290</v>
      </c>
      <c r="F1045" s="224">
        <v>38.983590921784625</v>
      </c>
      <c r="G1045" s="224">
        <v>292.89999999999998</v>
      </c>
      <c r="H1045" s="224">
        <v>38.983590921784625</v>
      </c>
      <c r="I1045" s="224" t="s">
        <v>279</v>
      </c>
      <c r="J1045" s="224" t="s">
        <v>277</v>
      </c>
      <c r="K1045" s="225">
        <v>0</v>
      </c>
    </row>
    <row r="1046" spans="2:11" x14ac:dyDescent="0.15">
      <c r="B1046" s="224" t="s">
        <v>1209</v>
      </c>
      <c r="C1046" s="224">
        <v>263.47591863861436</v>
      </c>
      <c r="D1046" s="224" t="s">
        <v>405</v>
      </c>
      <c r="E1046" s="224">
        <f>Sheet6!$E$29</f>
        <v>263.47591863861436</v>
      </c>
      <c r="F1046" s="224">
        <v>38.983590921784625</v>
      </c>
      <c r="G1046" s="224">
        <v>266.11067782500049</v>
      </c>
      <c r="H1046" s="224">
        <v>38.983590921784625</v>
      </c>
      <c r="I1046" s="224" t="s">
        <v>279</v>
      </c>
      <c r="J1046" s="224" t="s">
        <v>277</v>
      </c>
      <c r="K1046" s="225">
        <v>0</v>
      </c>
    </row>
    <row r="1047" spans="2:11" x14ac:dyDescent="0.15">
      <c r="B1047" s="224" t="s">
        <v>1304</v>
      </c>
      <c r="C1047" s="224">
        <v>127.06771653936877</v>
      </c>
      <c r="D1047" s="224" t="s">
        <v>405</v>
      </c>
      <c r="E1047" s="224">
        <f>Sheet5!$E$29</f>
        <v>127.06771653936877</v>
      </c>
      <c r="F1047" s="224">
        <v>38.983590921784625</v>
      </c>
      <c r="G1047" s="224">
        <v>128.33839370476247</v>
      </c>
      <c r="H1047" s="224">
        <v>38.983590921784625</v>
      </c>
      <c r="I1047" s="224" t="s">
        <v>279</v>
      </c>
      <c r="J1047" s="224" t="s">
        <v>277</v>
      </c>
      <c r="K1047" s="225">
        <v>0</v>
      </c>
    </row>
    <row r="1048" spans="2:11" x14ac:dyDescent="0.15">
      <c r="B1048" s="224" t="s">
        <v>20</v>
      </c>
      <c r="C1048" s="224">
        <v>1</v>
      </c>
      <c r="D1048" s="224" t="s">
        <v>405</v>
      </c>
      <c r="E1048" s="224">
        <f>Costs!$E$29</f>
        <v>1</v>
      </c>
      <c r="F1048" s="224">
        <v>38.983590921784625</v>
      </c>
      <c r="G1048" s="224">
        <v>1.01</v>
      </c>
      <c r="H1048" s="224">
        <v>38.983590921784625</v>
      </c>
      <c r="I1048" s="224" t="s">
        <v>279</v>
      </c>
      <c r="J1048" s="224" t="s">
        <v>277</v>
      </c>
      <c r="K1048" s="225">
        <v>0</v>
      </c>
    </row>
    <row r="1049" spans="2:11" x14ac:dyDescent="0.15">
      <c r="B1049" s="224" t="s">
        <v>440</v>
      </c>
      <c r="C1049" s="224">
        <v>90</v>
      </c>
      <c r="D1049" s="224" t="s">
        <v>405</v>
      </c>
      <c r="E1049" s="224">
        <f>'Costs - Nix Pocketbook'!$E$29</f>
        <v>90</v>
      </c>
      <c r="F1049" s="224">
        <v>38.983590921784625</v>
      </c>
      <c r="G1049" s="224">
        <v>90.9</v>
      </c>
      <c r="H1049" s="224">
        <v>38.983590921784625</v>
      </c>
      <c r="I1049" s="224" t="s">
        <v>279</v>
      </c>
      <c r="J1049" s="224" t="s">
        <v>277</v>
      </c>
      <c r="K1049" s="225">
        <v>0</v>
      </c>
    </row>
    <row r="1050" spans="2:11" x14ac:dyDescent="0.15">
      <c r="B1050" s="224" t="s">
        <v>1209</v>
      </c>
      <c r="C1050" s="224">
        <v>36.392585305281003</v>
      </c>
      <c r="D1050" s="224" t="s">
        <v>1227</v>
      </c>
      <c r="E1050" s="224">
        <f>Sheet6!$E$3</f>
        <v>36.392585305281003</v>
      </c>
      <c r="F1050" s="224">
        <v>38.983590921784625</v>
      </c>
      <c r="G1050" s="224">
        <v>36.756511158333815</v>
      </c>
      <c r="H1050" s="224">
        <v>38.983590921784625</v>
      </c>
      <c r="I1050" s="224" t="s">
        <v>279</v>
      </c>
      <c r="J1050" s="224" t="s">
        <v>277</v>
      </c>
      <c r="K1050" s="225">
        <v>0</v>
      </c>
    </row>
    <row r="1051" spans="2:11" x14ac:dyDescent="0.15">
      <c r="B1051" s="224" t="s">
        <v>1304</v>
      </c>
      <c r="C1051" s="224">
        <v>30.162954634606876</v>
      </c>
      <c r="D1051" s="224" t="s">
        <v>1227</v>
      </c>
      <c r="E1051" s="224">
        <f>Sheet5!$E$3</f>
        <v>30.162954634606876</v>
      </c>
      <c r="F1051" s="224">
        <v>38.983590921784625</v>
      </c>
      <c r="G1051" s="224">
        <v>30.464584180952944</v>
      </c>
      <c r="H1051" s="224">
        <v>38.983590921784625</v>
      </c>
      <c r="I1051" s="224" t="s">
        <v>279</v>
      </c>
      <c r="J1051" s="224" t="s">
        <v>277</v>
      </c>
      <c r="K1051" s="225">
        <v>0</v>
      </c>
    </row>
    <row r="1052" spans="2:11" x14ac:dyDescent="0.15">
      <c r="B1052" s="224" t="s">
        <v>1346</v>
      </c>
      <c r="C1052" s="224">
        <v>20.033258338400621</v>
      </c>
      <c r="D1052" s="224" t="s">
        <v>1227</v>
      </c>
      <c r="E1052" s="224">
        <f>Sheet8!$C$3</f>
        <v>38.983590921784625</v>
      </c>
      <c r="F1052" s="224">
        <v>38.983590921784625</v>
      </c>
      <c r="G1052" s="224">
        <v>20.233590921784629</v>
      </c>
      <c r="H1052" s="224">
        <v>38.983590921784625</v>
      </c>
      <c r="I1052" s="224" t="s">
        <v>279</v>
      </c>
      <c r="J1052" s="224" t="s">
        <v>277</v>
      </c>
      <c r="K1052" s="225">
        <v>0</v>
      </c>
    </row>
    <row r="1053" spans="2:11" x14ac:dyDescent="0.15">
      <c r="B1053" s="224" t="s">
        <v>1209</v>
      </c>
      <c r="C1053" s="224">
        <v>273.89258530528099</v>
      </c>
      <c r="D1053" s="224" t="s">
        <v>408</v>
      </c>
      <c r="E1053" s="224">
        <f>Sheet6!$E$30</f>
        <v>273.89258530528099</v>
      </c>
      <c r="F1053" s="224">
        <v>38.983590921784625</v>
      </c>
      <c r="G1053" s="224">
        <v>276.63151115833381</v>
      </c>
      <c r="H1053" s="224">
        <v>38.983590921784625</v>
      </c>
      <c r="I1053" s="224" t="s">
        <v>279</v>
      </c>
      <c r="J1053" s="224" t="s">
        <v>277</v>
      </c>
      <c r="K1053" s="225">
        <v>0</v>
      </c>
    </row>
    <row r="1054" spans="2:11" x14ac:dyDescent="0.15">
      <c r="B1054" s="224" t="s">
        <v>1304</v>
      </c>
      <c r="C1054" s="224">
        <v>129.21057368222594</v>
      </c>
      <c r="D1054" s="224" t="s">
        <v>408</v>
      </c>
      <c r="E1054" s="224">
        <f>Sheet5!$E$30</f>
        <v>129.21057368222594</v>
      </c>
      <c r="F1054" s="224">
        <v>38.983590921784625</v>
      </c>
      <c r="G1054" s="224">
        <v>130.50267941904821</v>
      </c>
      <c r="H1054" s="224">
        <v>38.983590921784625</v>
      </c>
      <c r="I1054" s="224" t="s">
        <v>279</v>
      </c>
      <c r="J1054" s="224" t="s">
        <v>277</v>
      </c>
      <c r="K1054" s="225">
        <v>0</v>
      </c>
    </row>
    <row r="1055" spans="2:11" x14ac:dyDescent="0.15">
      <c r="B1055" s="224" t="s">
        <v>20</v>
      </c>
      <c r="C1055" s="224">
        <v>1</v>
      </c>
      <c r="D1055" s="224" t="s">
        <v>408</v>
      </c>
      <c r="E1055" s="224">
        <f>Costs!$E$30</f>
        <v>1</v>
      </c>
      <c r="F1055" s="224">
        <v>38.983590921784625</v>
      </c>
      <c r="G1055" s="224">
        <v>1.01</v>
      </c>
      <c r="H1055" s="224">
        <v>38.983590921784625</v>
      </c>
      <c r="I1055" s="224" t="s">
        <v>279</v>
      </c>
      <c r="J1055" s="224" t="s">
        <v>277</v>
      </c>
      <c r="K1055" s="225">
        <v>0</v>
      </c>
    </row>
    <row r="1056" spans="2:11" x14ac:dyDescent="0.15">
      <c r="B1056" s="224" t="s">
        <v>440</v>
      </c>
      <c r="C1056" s="224">
        <v>300</v>
      </c>
      <c r="D1056" s="224" t="s">
        <v>408</v>
      </c>
      <c r="E1056" s="224">
        <f>'Costs - Nix Pocketbook'!$E$30</f>
        <v>300</v>
      </c>
      <c r="F1056" s="224">
        <v>38.983590921784625</v>
      </c>
      <c r="G1056" s="224">
        <v>303</v>
      </c>
      <c r="H1056" s="224">
        <v>38.983590921784625</v>
      </c>
      <c r="I1056" s="224" t="s">
        <v>279</v>
      </c>
      <c r="J1056" s="224" t="s">
        <v>277</v>
      </c>
      <c r="K1056" s="225">
        <v>0</v>
      </c>
    </row>
    <row r="1057" spans="2:11" x14ac:dyDescent="0.15">
      <c r="B1057" s="224" t="s">
        <v>1209</v>
      </c>
      <c r="C1057" s="224">
        <v>284.30925197194767</v>
      </c>
      <c r="D1057" s="224" t="s">
        <v>411</v>
      </c>
      <c r="E1057" s="224">
        <f>Sheet6!$E$31</f>
        <v>284.30925197194767</v>
      </c>
      <c r="F1057" s="224">
        <v>38.983590921784625</v>
      </c>
      <c r="G1057" s="224">
        <v>287.15234449166712</v>
      </c>
      <c r="H1057" s="224">
        <v>38.983590921784625</v>
      </c>
      <c r="I1057" s="224" t="s">
        <v>279</v>
      </c>
      <c r="J1057" s="224" t="s">
        <v>277</v>
      </c>
      <c r="K1057" s="225">
        <v>0</v>
      </c>
    </row>
    <row r="1058" spans="2:11" x14ac:dyDescent="0.15">
      <c r="B1058" s="224" t="s">
        <v>1304</v>
      </c>
      <c r="C1058" s="224">
        <v>132.54390701555926</v>
      </c>
      <c r="D1058" s="224" t="s">
        <v>411</v>
      </c>
      <c r="E1058" s="224">
        <f>Sheet5!$E$31</f>
        <v>132.54390701555926</v>
      </c>
      <c r="F1058" s="224">
        <v>38.983590921784625</v>
      </c>
      <c r="G1058" s="224">
        <v>133.86934608571485</v>
      </c>
      <c r="H1058" s="224">
        <v>38.983590921784625</v>
      </c>
      <c r="I1058" s="224" t="s">
        <v>279</v>
      </c>
      <c r="J1058" s="224" t="s">
        <v>277</v>
      </c>
      <c r="K1058" s="225">
        <v>0</v>
      </c>
    </row>
    <row r="1059" spans="2:11" x14ac:dyDescent="0.15">
      <c r="B1059" s="224" t="s">
        <v>20</v>
      </c>
      <c r="C1059" s="224">
        <v>1</v>
      </c>
      <c r="D1059" s="224" t="s">
        <v>411</v>
      </c>
      <c r="E1059" s="224">
        <f>Costs!$E$31</f>
        <v>1</v>
      </c>
      <c r="F1059" s="224">
        <v>38.983590921784625</v>
      </c>
      <c r="G1059" s="224">
        <v>1.01</v>
      </c>
      <c r="H1059" s="224">
        <v>38.983590921784625</v>
      </c>
      <c r="I1059" s="224" t="s">
        <v>279</v>
      </c>
      <c r="J1059" s="224" t="s">
        <v>277</v>
      </c>
      <c r="K1059" s="225">
        <v>0</v>
      </c>
    </row>
    <row r="1060" spans="2:11" x14ac:dyDescent="0.15">
      <c r="B1060" s="224" t="s">
        <v>440</v>
      </c>
      <c r="C1060" s="224">
        <v>132</v>
      </c>
      <c r="D1060" s="224" t="s">
        <v>411</v>
      </c>
      <c r="E1060" s="224">
        <f>'Costs - Nix Pocketbook'!$E$31</f>
        <v>132</v>
      </c>
      <c r="F1060" s="224">
        <v>38.983590921784625</v>
      </c>
      <c r="G1060" s="224">
        <v>133.32</v>
      </c>
      <c r="H1060" s="224">
        <v>38.983590921784625</v>
      </c>
      <c r="I1060" s="224" t="s">
        <v>279</v>
      </c>
      <c r="J1060" s="224" t="s">
        <v>277</v>
      </c>
      <c r="K1060" s="225">
        <v>0</v>
      </c>
    </row>
    <row r="1061" spans="2:11" x14ac:dyDescent="0.15">
      <c r="B1061" s="224" t="s">
        <v>1304</v>
      </c>
      <c r="C1061" s="224">
        <v>141.11533558698784</v>
      </c>
      <c r="D1061" s="224" t="s">
        <v>1314</v>
      </c>
      <c r="E1061" s="224">
        <f>Sheet5!$E$32</f>
        <v>141.11533558698784</v>
      </c>
      <c r="F1061" s="224">
        <v>38.983590921784625</v>
      </c>
      <c r="G1061" s="224">
        <v>142.52648894285772</v>
      </c>
      <c r="H1061" s="224">
        <v>38.983590921784625</v>
      </c>
      <c r="I1061" s="224" t="s">
        <v>279</v>
      </c>
      <c r="J1061" s="224" t="s">
        <v>277</v>
      </c>
      <c r="K1061" s="225">
        <v>0</v>
      </c>
    </row>
    <row r="1062" spans="2:11" x14ac:dyDescent="0.15">
      <c r="B1062" s="224" t="s">
        <v>276</v>
      </c>
      <c r="C1062" s="224">
        <v>2</v>
      </c>
      <c r="D1062" s="224" t="s">
        <v>285</v>
      </c>
      <c r="E1062" s="224">
        <f>'Project Details and Calculation'!$E$33</f>
        <v>2</v>
      </c>
      <c r="F1062" s="224">
        <v>38.983590921784625</v>
      </c>
      <c r="G1062" s="224">
        <v>2.02</v>
      </c>
      <c r="H1062" s="224">
        <v>38.983590921784625</v>
      </c>
      <c r="I1062" s="224" t="s">
        <v>279</v>
      </c>
      <c r="J1062" s="224" t="s">
        <v>277</v>
      </c>
      <c r="K1062" s="225">
        <v>0</v>
      </c>
    </row>
    <row r="1063" spans="2:11" x14ac:dyDescent="0.15">
      <c r="B1063" s="224" t="s">
        <v>1304</v>
      </c>
      <c r="C1063" s="224">
        <v>153.02009749174974</v>
      </c>
      <c r="D1063" s="224" t="s">
        <v>285</v>
      </c>
      <c r="E1063" s="224">
        <f>Sheet5!$E$33</f>
        <v>153.02009749174974</v>
      </c>
      <c r="F1063" s="224">
        <v>38.983590921784625</v>
      </c>
      <c r="G1063" s="224">
        <v>154.55029846666724</v>
      </c>
      <c r="H1063" s="224">
        <v>38.983590921784625</v>
      </c>
      <c r="I1063" s="224" t="s">
        <v>279</v>
      </c>
      <c r="J1063" s="224" t="s">
        <v>277</v>
      </c>
      <c r="K1063" s="225">
        <v>0</v>
      </c>
    </row>
    <row r="1064" spans="2:11" x14ac:dyDescent="0.15">
      <c r="B1064" s="224" t="s">
        <v>20</v>
      </c>
      <c r="C1064" s="224">
        <v>1</v>
      </c>
      <c r="D1064" s="224" t="s">
        <v>285</v>
      </c>
      <c r="E1064" s="224">
        <f>Costs!$E$33</f>
        <v>1</v>
      </c>
      <c r="F1064" s="224">
        <v>38.983590921784625</v>
      </c>
      <c r="G1064" s="224">
        <v>1.01</v>
      </c>
      <c r="H1064" s="224">
        <v>38.983590921784625</v>
      </c>
      <c r="I1064" s="224" t="s">
        <v>279</v>
      </c>
      <c r="J1064" s="224" t="s">
        <v>277</v>
      </c>
      <c r="K1064" s="225">
        <v>0</v>
      </c>
    </row>
    <row r="1065" spans="2:11" x14ac:dyDescent="0.15">
      <c r="B1065" s="224" t="s">
        <v>276</v>
      </c>
      <c r="C1065" s="224">
        <v>10</v>
      </c>
      <c r="D1065" s="224" t="s">
        <v>287</v>
      </c>
      <c r="E1065" s="224">
        <f>'Project Details and Calculation'!$E$34</f>
        <v>10</v>
      </c>
      <c r="F1065" s="224">
        <v>38.983590921784625</v>
      </c>
      <c r="G1065" s="224">
        <v>10.1</v>
      </c>
      <c r="H1065" s="224">
        <v>38.983590921784625</v>
      </c>
      <c r="I1065" s="224" t="s">
        <v>279</v>
      </c>
      <c r="J1065" s="224" t="s">
        <v>277</v>
      </c>
      <c r="K1065" s="225">
        <v>0</v>
      </c>
    </row>
    <row r="1066" spans="2:11" x14ac:dyDescent="0.15">
      <c r="B1066" s="224" t="s">
        <v>1304</v>
      </c>
      <c r="C1066" s="224">
        <v>159.44866892032115</v>
      </c>
      <c r="D1066" s="224" t="s">
        <v>287</v>
      </c>
      <c r="E1066" s="224">
        <f>Sheet5!$E$34</f>
        <v>159.44866892032115</v>
      </c>
      <c r="F1066" s="224">
        <v>38.983590921784625</v>
      </c>
      <c r="G1066" s="224">
        <v>161.04315560952438</v>
      </c>
      <c r="H1066" s="224">
        <v>38.983590921784625</v>
      </c>
      <c r="I1066" s="224" t="s">
        <v>279</v>
      </c>
      <c r="J1066" s="224" t="s">
        <v>277</v>
      </c>
      <c r="K1066" s="225">
        <v>0</v>
      </c>
    </row>
    <row r="1067" spans="2:11" x14ac:dyDescent="0.15">
      <c r="B1067" s="224" t="s">
        <v>20</v>
      </c>
      <c r="C1067" s="224">
        <v>1</v>
      </c>
      <c r="D1067" s="224" t="s">
        <v>287</v>
      </c>
      <c r="E1067" s="224">
        <f>Costs!$E$34</f>
        <v>1</v>
      </c>
      <c r="F1067" s="224">
        <v>38.983590921784625</v>
      </c>
      <c r="G1067" s="224">
        <v>1.01</v>
      </c>
      <c r="H1067" s="224">
        <v>38.983590921784625</v>
      </c>
      <c r="I1067" s="224" t="s">
        <v>279</v>
      </c>
      <c r="J1067" s="224" t="s">
        <v>277</v>
      </c>
      <c r="K1067" s="225">
        <v>0</v>
      </c>
    </row>
    <row r="1068" spans="2:11" x14ac:dyDescent="0.15">
      <c r="B1068" s="224" t="s">
        <v>440</v>
      </c>
      <c r="C1068" s="224">
        <v>70</v>
      </c>
      <c r="D1068" s="224" t="s">
        <v>287</v>
      </c>
      <c r="E1068" s="224">
        <f>'Costs - Nix Pocketbook'!$E$34</f>
        <v>70</v>
      </c>
      <c r="F1068" s="224">
        <v>38.983590921784625</v>
      </c>
      <c r="G1068" s="224">
        <v>70.7</v>
      </c>
      <c r="H1068" s="224">
        <v>38.983590921784625</v>
      </c>
      <c r="I1068" s="224" t="s">
        <v>279</v>
      </c>
      <c r="J1068" s="224" t="s">
        <v>277</v>
      </c>
      <c r="K1068" s="225">
        <v>0</v>
      </c>
    </row>
    <row r="1069" spans="2:11" x14ac:dyDescent="0.15">
      <c r="B1069" s="224" t="s">
        <v>1304</v>
      </c>
      <c r="C1069" s="224">
        <v>164.68676415841642</v>
      </c>
      <c r="D1069" s="224" t="s">
        <v>418</v>
      </c>
      <c r="E1069" s="224">
        <f>Sheet5!$E$35</f>
        <v>164.68676415841642</v>
      </c>
      <c r="F1069" s="224">
        <v>38.983590921784625</v>
      </c>
      <c r="G1069" s="224">
        <v>166.33363180000057</v>
      </c>
      <c r="H1069" s="224">
        <v>38.983590921784625</v>
      </c>
      <c r="I1069" s="224" t="s">
        <v>279</v>
      </c>
      <c r="J1069" s="224" t="s">
        <v>277</v>
      </c>
      <c r="K1069" s="225">
        <v>0</v>
      </c>
    </row>
    <row r="1070" spans="2:11" x14ac:dyDescent="0.15">
      <c r="B1070" s="224" t="s">
        <v>20</v>
      </c>
      <c r="C1070" s="224">
        <v>1</v>
      </c>
      <c r="D1070" s="224" t="s">
        <v>418</v>
      </c>
      <c r="E1070" s="224">
        <f>Costs!$E$35</f>
        <v>1</v>
      </c>
      <c r="F1070" s="224">
        <v>38.983590921784625</v>
      </c>
      <c r="G1070" s="224">
        <v>1.01</v>
      </c>
      <c r="H1070" s="224">
        <v>38.983590921784625</v>
      </c>
      <c r="I1070" s="224" t="s">
        <v>279</v>
      </c>
      <c r="J1070" s="224" t="s">
        <v>277</v>
      </c>
      <c r="K1070" s="225">
        <v>0</v>
      </c>
    </row>
    <row r="1071" spans="2:11" x14ac:dyDescent="0.15">
      <c r="B1071" s="224" t="s">
        <v>1304</v>
      </c>
      <c r="C1071" s="224">
        <v>196.11533558698778</v>
      </c>
      <c r="D1071" s="224" t="s">
        <v>471</v>
      </c>
      <c r="E1071" s="224">
        <f>Sheet5!$E$36</f>
        <v>196.11533558698778</v>
      </c>
      <c r="F1071" s="224">
        <v>38.983590921784625</v>
      </c>
      <c r="G1071" s="224">
        <v>198.07648894285765</v>
      </c>
      <c r="H1071" s="224">
        <v>38.983590921784625</v>
      </c>
      <c r="I1071" s="224" t="s">
        <v>279</v>
      </c>
      <c r="J1071" s="224" t="s">
        <v>277</v>
      </c>
      <c r="K1071" s="225">
        <v>0</v>
      </c>
    </row>
    <row r="1072" spans="2:11" x14ac:dyDescent="0.15">
      <c r="B1072" s="224" t="s">
        <v>1304</v>
      </c>
      <c r="C1072" s="224">
        <v>228.25819272984492</v>
      </c>
      <c r="D1072" s="224" t="s">
        <v>423</v>
      </c>
      <c r="E1072" s="224">
        <f>Sheet5!$E$37</f>
        <v>228.25819272984492</v>
      </c>
      <c r="F1072" s="224">
        <v>38.983590921784625</v>
      </c>
      <c r="G1072" s="224">
        <v>230.54077465714337</v>
      </c>
      <c r="H1072" s="224">
        <v>38.983590921784625</v>
      </c>
      <c r="I1072" s="224" t="s">
        <v>279</v>
      </c>
      <c r="J1072" s="224" t="s">
        <v>277</v>
      </c>
      <c r="K1072" s="225">
        <v>0</v>
      </c>
    </row>
    <row r="1073" spans="2:11" x14ac:dyDescent="0.15">
      <c r="B1073" s="224" t="s">
        <v>20</v>
      </c>
      <c r="C1073" s="224">
        <v>2</v>
      </c>
      <c r="D1073" s="224" t="s">
        <v>423</v>
      </c>
      <c r="E1073" s="224">
        <f>Costs!$E$37</f>
        <v>2</v>
      </c>
      <c r="F1073" s="224">
        <v>38.983590921784625</v>
      </c>
      <c r="G1073" s="224">
        <v>2.02</v>
      </c>
      <c r="H1073" s="224">
        <v>38.983590921784625</v>
      </c>
      <c r="I1073" s="224" t="s">
        <v>279</v>
      </c>
      <c r="J1073" s="224" t="s">
        <v>277</v>
      </c>
      <c r="K1073" s="225">
        <v>0</v>
      </c>
    </row>
    <row r="1074" spans="2:11" x14ac:dyDescent="0.15">
      <c r="B1074" s="224" t="s">
        <v>440</v>
      </c>
      <c r="C1074" s="224">
        <v>250</v>
      </c>
      <c r="D1074" s="224" t="s">
        <v>423</v>
      </c>
      <c r="E1074" s="224">
        <f>'Costs - Nix Pocketbook'!$E$37</f>
        <v>250</v>
      </c>
      <c r="F1074" s="224">
        <v>38.983590921784625</v>
      </c>
      <c r="G1074" s="224">
        <v>252.5</v>
      </c>
      <c r="H1074" s="224">
        <v>38.983590921784625</v>
      </c>
      <c r="I1074" s="224" t="s">
        <v>279</v>
      </c>
      <c r="J1074" s="224" t="s">
        <v>277</v>
      </c>
      <c r="K1074" s="225">
        <v>0</v>
      </c>
    </row>
    <row r="1075" spans="2:11" x14ac:dyDescent="0.15">
      <c r="B1075" s="224" t="s">
        <v>1304</v>
      </c>
      <c r="C1075" s="224">
        <v>247.06771653936883</v>
      </c>
      <c r="D1075" s="224" t="s">
        <v>425</v>
      </c>
      <c r="E1075" s="224">
        <f>Sheet5!$E$38</f>
        <v>247.06771653936883</v>
      </c>
      <c r="F1075" s="224">
        <v>38.983590921784625</v>
      </c>
      <c r="G1075" s="224">
        <v>249.53839370476251</v>
      </c>
      <c r="H1075" s="224">
        <v>38.983590921784625</v>
      </c>
      <c r="I1075" s="224" t="s">
        <v>279</v>
      </c>
      <c r="J1075" s="224" t="s">
        <v>277</v>
      </c>
      <c r="K1075" s="225">
        <v>0</v>
      </c>
    </row>
    <row r="1076" spans="2:11" x14ac:dyDescent="0.15">
      <c r="B1076" s="224" t="s">
        <v>20</v>
      </c>
      <c r="C1076" s="224">
        <v>2</v>
      </c>
      <c r="D1076" s="224" t="s">
        <v>425</v>
      </c>
      <c r="E1076" s="224">
        <f>Costs!$E$38</f>
        <v>2</v>
      </c>
      <c r="F1076" s="224">
        <v>38.983590921784625</v>
      </c>
      <c r="G1076" s="224">
        <v>2.02</v>
      </c>
      <c r="H1076" s="224">
        <v>38.983590921784625</v>
      </c>
      <c r="I1076" s="224" t="s">
        <v>279</v>
      </c>
      <c r="J1076" s="224" t="s">
        <v>277</v>
      </c>
      <c r="K1076" s="225">
        <v>0</v>
      </c>
    </row>
    <row r="1077" spans="2:11" x14ac:dyDescent="0.15">
      <c r="B1077" s="224" t="s">
        <v>1304</v>
      </c>
      <c r="C1077" s="224">
        <v>281.59152606317826</v>
      </c>
      <c r="D1077" s="224" t="s">
        <v>1331</v>
      </c>
      <c r="E1077" s="224">
        <f>Sheet5!$E$39</f>
        <v>281.59152606317826</v>
      </c>
      <c r="F1077" s="224">
        <v>38.983590921784625</v>
      </c>
      <c r="G1077" s="224">
        <v>284.40744132381002</v>
      </c>
      <c r="H1077" s="224">
        <v>38.983590921784625</v>
      </c>
      <c r="I1077" s="224" t="s">
        <v>279</v>
      </c>
      <c r="J1077" s="224" t="s">
        <v>277</v>
      </c>
      <c r="K1077" s="225">
        <v>0</v>
      </c>
    </row>
    <row r="1078" spans="2:11" x14ac:dyDescent="0.15">
      <c r="B1078" s="224" t="s">
        <v>1209</v>
      </c>
      <c r="C1078" s="224">
        <v>39.517585305281003</v>
      </c>
      <c r="D1078" s="224" t="s">
        <v>1234</v>
      </c>
      <c r="E1078" s="224">
        <f>Sheet6!$E$4</f>
        <v>39.517585305281003</v>
      </c>
      <c r="F1078" s="224">
        <v>38.983590921784625</v>
      </c>
      <c r="G1078" s="224">
        <v>39.912761158333815</v>
      </c>
      <c r="H1078" s="224">
        <v>38.983590921784625</v>
      </c>
      <c r="I1078" s="224" t="s">
        <v>279</v>
      </c>
      <c r="J1078" s="224" t="s">
        <v>277</v>
      </c>
      <c r="K1078" s="225">
        <v>0</v>
      </c>
    </row>
    <row r="1079" spans="2:11" x14ac:dyDescent="0.15">
      <c r="B1079" s="224" t="s">
        <v>1304</v>
      </c>
      <c r="C1079" s="224">
        <v>35.162954634606876</v>
      </c>
      <c r="D1079" s="224" t="s">
        <v>1234</v>
      </c>
      <c r="E1079" s="224">
        <f>Sheet5!$E$4</f>
        <v>35.162954634606876</v>
      </c>
      <c r="F1079" s="224">
        <v>38.983590921784625</v>
      </c>
      <c r="G1079" s="224">
        <v>35.514584180952944</v>
      </c>
      <c r="H1079" s="224">
        <v>38.983590921784625</v>
      </c>
      <c r="I1079" s="224" t="s">
        <v>279</v>
      </c>
      <c r="J1079" s="224" t="s">
        <v>277</v>
      </c>
      <c r="K1079" s="225">
        <v>0</v>
      </c>
    </row>
    <row r="1080" spans="2:11" x14ac:dyDescent="0.15">
      <c r="B1080" s="224" t="s">
        <v>1346</v>
      </c>
      <c r="C1080" s="224">
        <v>20.173590921784626</v>
      </c>
      <c r="D1080" s="224" t="s">
        <v>1234</v>
      </c>
      <c r="E1080" s="224">
        <f>Sheet8!$C$4</f>
        <v>38.983590921784625</v>
      </c>
      <c r="F1080" s="224">
        <v>38.983590921784625</v>
      </c>
      <c r="G1080" s="224">
        <v>20.375326831002472</v>
      </c>
      <c r="H1080" s="224">
        <v>38.983590921784625</v>
      </c>
      <c r="I1080" s="224" t="s">
        <v>279</v>
      </c>
      <c r="J1080" s="224" t="s">
        <v>277</v>
      </c>
      <c r="K1080" s="225">
        <v>0</v>
      </c>
    </row>
    <row r="1081" spans="2:11" x14ac:dyDescent="0.15">
      <c r="B1081" s="224" t="s">
        <v>20</v>
      </c>
      <c r="C1081" s="224">
        <v>1</v>
      </c>
      <c r="D1081" s="224" t="s">
        <v>430</v>
      </c>
      <c r="E1081" s="224">
        <f>Costs!$E$40</f>
        <v>1</v>
      </c>
      <c r="F1081" s="224">
        <v>38.983590921784625</v>
      </c>
      <c r="G1081" s="224">
        <v>1.01</v>
      </c>
      <c r="H1081" s="224">
        <v>38.983590921784625</v>
      </c>
      <c r="I1081" s="224" t="s">
        <v>279</v>
      </c>
      <c r="J1081" s="224" t="s">
        <v>277</v>
      </c>
      <c r="K1081" s="225">
        <v>0</v>
      </c>
    </row>
    <row r="1082" spans="2:11" x14ac:dyDescent="0.15">
      <c r="B1082" s="224" t="s">
        <v>20</v>
      </c>
      <c r="C1082" s="224">
        <v>4</v>
      </c>
      <c r="D1082" s="224" t="s">
        <v>432</v>
      </c>
      <c r="E1082" s="224">
        <f>Costs!$E$41</f>
        <v>4</v>
      </c>
      <c r="F1082" s="224">
        <v>38.983590921784625</v>
      </c>
      <c r="G1082" s="224">
        <v>4.04</v>
      </c>
      <c r="H1082" s="224">
        <v>38.983590921784625</v>
      </c>
      <c r="I1082" s="224" t="s">
        <v>279</v>
      </c>
      <c r="J1082" s="224" t="s">
        <v>277</v>
      </c>
      <c r="K1082" s="225">
        <v>0</v>
      </c>
    </row>
    <row r="1083" spans="2:11" x14ac:dyDescent="0.15">
      <c r="B1083" s="224" t="s">
        <v>440</v>
      </c>
      <c r="C1083" s="224">
        <v>21700</v>
      </c>
      <c r="D1083" s="224" t="s">
        <v>432</v>
      </c>
      <c r="E1083" s="224">
        <f>'Costs - Nix Pocketbook'!$E$41</f>
        <v>21700</v>
      </c>
      <c r="F1083" s="224">
        <v>38.983590921784625</v>
      </c>
      <c r="G1083" s="224">
        <v>21917</v>
      </c>
      <c r="H1083" s="224">
        <v>38.983590921784625</v>
      </c>
      <c r="I1083" s="224" t="s">
        <v>279</v>
      </c>
      <c r="J1083" s="224" t="s">
        <v>277</v>
      </c>
      <c r="K1083" s="225">
        <v>0</v>
      </c>
    </row>
    <row r="1084" spans="2:11" x14ac:dyDescent="0.15">
      <c r="B1084" s="224" t="s">
        <v>20</v>
      </c>
      <c r="C1084" s="224">
        <v>1</v>
      </c>
      <c r="D1084" s="224" t="s">
        <v>435</v>
      </c>
      <c r="E1084" s="224">
        <f>Costs!$E$42</f>
        <v>1</v>
      </c>
      <c r="F1084" s="224">
        <v>38.983590921784625</v>
      </c>
      <c r="G1084" s="224">
        <v>1.01</v>
      </c>
      <c r="H1084" s="224">
        <v>38.983590921784625</v>
      </c>
      <c r="I1084" s="224" t="s">
        <v>279</v>
      </c>
      <c r="J1084" s="224" t="s">
        <v>277</v>
      </c>
      <c r="K1084" s="225">
        <v>0</v>
      </c>
    </row>
    <row r="1085" spans="2:11" x14ac:dyDescent="0.15">
      <c r="B1085" s="224" t="s">
        <v>440</v>
      </c>
      <c r="C1085" s="224">
        <v>13500</v>
      </c>
      <c r="D1085" s="224" t="s">
        <v>435</v>
      </c>
      <c r="E1085" s="224">
        <f>'Costs - Nix Pocketbook'!$E$42</f>
        <v>13500</v>
      </c>
      <c r="F1085" s="224">
        <v>38.983590921784625</v>
      </c>
      <c r="G1085" s="224">
        <v>13635</v>
      </c>
      <c r="H1085" s="224">
        <v>38.983590921784625</v>
      </c>
      <c r="I1085" s="224" t="s">
        <v>279</v>
      </c>
      <c r="J1085" s="224" t="s">
        <v>277</v>
      </c>
      <c r="K1085" s="225">
        <v>0</v>
      </c>
    </row>
    <row r="1086" spans="2:11" x14ac:dyDescent="0.15">
      <c r="B1086" s="224" t="s">
        <v>1209</v>
      </c>
      <c r="C1086" s="224">
        <v>44.725918638614338</v>
      </c>
      <c r="D1086" s="224" t="s">
        <v>1241</v>
      </c>
      <c r="E1086" s="224">
        <f>Sheet6!$E$5</f>
        <v>44.725918638614338</v>
      </c>
      <c r="F1086" s="224">
        <v>38.983590921784625</v>
      </c>
      <c r="G1086" s="224">
        <v>45.173177825000479</v>
      </c>
      <c r="H1086" s="224">
        <v>38.983590921784625</v>
      </c>
      <c r="I1086" s="224" t="s">
        <v>279</v>
      </c>
      <c r="J1086" s="224" t="s">
        <v>277</v>
      </c>
      <c r="K1086" s="225">
        <v>0</v>
      </c>
    </row>
    <row r="1087" spans="2:11" x14ac:dyDescent="0.15">
      <c r="B1087" s="224" t="s">
        <v>1304</v>
      </c>
      <c r="C1087" s="224">
        <v>59.21057368222592</v>
      </c>
      <c r="D1087" s="224" t="s">
        <v>1241</v>
      </c>
      <c r="E1087" s="224">
        <f>Sheet5!$E$5</f>
        <v>59.21057368222592</v>
      </c>
      <c r="F1087" s="224">
        <v>38.983590921784625</v>
      </c>
      <c r="G1087" s="224">
        <v>59.802679419048182</v>
      </c>
      <c r="H1087" s="224">
        <v>38.983590921784625</v>
      </c>
      <c r="I1087" s="224" t="s">
        <v>279</v>
      </c>
      <c r="J1087" s="224" t="s">
        <v>277</v>
      </c>
      <c r="K1087" s="225">
        <v>0</v>
      </c>
    </row>
    <row r="1088" spans="2:11" x14ac:dyDescent="0.15">
      <c r="B1088" s="224" t="s">
        <v>1346</v>
      </c>
      <c r="C1088" s="224">
        <v>20.28662122481493</v>
      </c>
      <c r="D1088" s="224" t="s">
        <v>1241</v>
      </c>
      <c r="E1088" s="224">
        <f>Sheet8!$C$5</f>
        <v>38.983590921784625</v>
      </c>
      <c r="F1088" s="224">
        <v>38.983590921784625</v>
      </c>
      <c r="G1088" s="224">
        <v>20.48948743706308</v>
      </c>
      <c r="H1088" s="224">
        <v>38.983590921784625</v>
      </c>
      <c r="I1088" s="224" t="s">
        <v>279</v>
      </c>
      <c r="J1088" s="224" t="s">
        <v>277</v>
      </c>
      <c r="K1088" s="225">
        <v>0</v>
      </c>
    </row>
    <row r="1089" spans="2:11" x14ac:dyDescent="0.15">
      <c r="B1089" s="224" t="s">
        <v>1209</v>
      </c>
      <c r="C1089" s="224">
        <v>49.934251971947674</v>
      </c>
      <c r="D1089" s="224" t="s">
        <v>331</v>
      </c>
      <c r="E1089" s="224">
        <f>Sheet6!$E$6</f>
        <v>49.934251971947674</v>
      </c>
      <c r="F1089" s="224">
        <v>38.983590921784625</v>
      </c>
      <c r="G1089" s="224">
        <v>50.433594491667151</v>
      </c>
      <c r="H1089" s="224">
        <v>38.983590921784625</v>
      </c>
      <c r="I1089" s="224" t="s">
        <v>279</v>
      </c>
      <c r="J1089" s="224" t="s">
        <v>277</v>
      </c>
      <c r="K1089" s="225">
        <v>0</v>
      </c>
    </row>
    <row r="1090" spans="2:11" x14ac:dyDescent="0.15">
      <c r="B1090" s="224" t="s">
        <v>1304</v>
      </c>
      <c r="C1090" s="224">
        <v>59.21057368222592</v>
      </c>
      <c r="D1090" s="224" t="s">
        <v>331</v>
      </c>
      <c r="E1090" s="224">
        <f>Sheet5!$E$6</f>
        <v>59.21057368222592</v>
      </c>
      <c r="F1090" s="224">
        <v>38.983590921784625</v>
      </c>
      <c r="G1090" s="224">
        <v>59.802679419048182</v>
      </c>
      <c r="H1090" s="224">
        <v>38.983590921784625</v>
      </c>
      <c r="I1090" s="224" t="s">
        <v>279</v>
      </c>
      <c r="J1090" s="224" t="s">
        <v>277</v>
      </c>
      <c r="K1090" s="225">
        <v>0</v>
      </c>
    </row>
    <row r="1091" spans="2:11" x14ac:dyDescent="0.15">
      <c r="B1091" s="224" t="s">
        <v>20</v>
      </c>
      <c r="C1091" s="224">
        <v>1</v>
      </c>
      <c r="D1091" s="224" t="s">
        <v>331</v>
      </c>
      <c r="E1091" s="224">
        <f>Costs!$E$6</f>
        <v>1</v>
      </c>
      <c r="F1091" s="224">
        <v>38.983590921784625</v>
      </c>
      <c r="G1091" s="224">
        <v>1.01</v>
      </c>
      <c r="H1091" s="224">
        <v>38.983590921784625</v>
      </c>
      <c r="I1091" s="224" t="s">
        <v>279</v>
      </c>
      <c r="J1091" s="224" t="s">
        <v>277</v>
      </c>
      <c r="K1091" s="225">
        <v>0</v>
      </c>
    </row>
    <row r="1092" spans="2:11" x14ac:dyDescent="0.15">
      <c r="B1092" s="224" t="s">
        <v>1346</v>
      </c>
      <c r="C1092" s="224">
        <v>20.280560618754322</v>
      </c>
      <c r="D1092" s="224" t="s">
        <v>331</v>
      </c>
      <c r="E1092" s="224" t="e">
        <f>Sheet8!#REF!</f>
        <v>#REF!</v>
      </c>
      <c r="F1092" s="224">
        <v>38.983590921784625</v>
      </c>
      <c r="G1092" s="224">
        <v>20.483366224941864</v>
      </c>
      <c r="H1092" s="224">
        <v>38.983590921784625</v>
      </c>
      <c r="I1092" s="224" t="s">
        <v>279</v>
      </c>
      <c r="J1092" s="224" t="s">
        <v>277</v>
      </c>
      <c r="K1092" s="225">
        <v>0</v>
      </c>
    </row>
    <row r="1093" spans="2:11" x14ac:dyDescent="0.15">
      <c r="B1093" s="224" t="s">
        <v>1209</v>
      </c>
      <c r="C1093" s="224">
        <v>55.142585305281003</v>
      </c>
      <c r="D1093" s="224" t="s">
        <v>334</v>
      </c>
      <c r="E1093" s="224">
        <f>Sheet6!$E$7</f>
        <v>55.142585305281003</v>
      </c>
      <c r="F1093" s="224">
        <v>38.983590921784625</v>
      </c>
      <c r="G1093" s="224">
        <v>55.694011158333815</v>
      </c>
      <c r="H1093" s="224">
        <v>38.983590921784625</v>
      </c>
      <c r="I1093" s="224" t="s">
        <v>279</v>
      </c>
      <c r="J1093" s="224" t="s">
        <v>277</v>
      </c>
      <c r="K1093" s="225">
        <v>0</v>
      </c>
    </row>
    <row r="1094" spans="2:11" x14ac:dyDescent="0.15">
      <c r="B1094" s="224" t="s">
        <v>1304</v>
      </c>
      <c r="C1094" s="224">
        <v>69.210573682225927</v>
      </c>
      <c r="D1094" s="224" t="s">
        <v>334</v>
      </c>
      <c r="E1094" s="224">
        <f>Sheet5!$E$7</f>
        <v>69.210573682225927</v>
      </c>
      <c r="F1094" s="224">
        <v>38.983590921784625</v>
      </c>
      <c r="G1094" s="224">
        <v>69.902679419048184</v>
      </c>
      <c r="H1094" s="224">
        <v>38.983590921784625</v>
      </c>
      <c r="I1094" s="224" t="s">
        <v>279</v>
      </c>
      <c r="J1094" s="224" t="s">
        <v>277</v>
      </c>
      <c r="K1094" s="225">
        <v>0</v>
      </c>
    </row>
    <row r="1095" spans="2:11" x14ac:dyDescent="0.15">
      <c r="B1095" s="224" t="s">
        <v>20</v>
      </c>
      <c r="C1095" s="224">
        <v>1</v>
      </c>
      <c r="D1095" s="224" t="s">
        <v>334</v>
      </c>
      <c r="E1095" s="224">
        <f>Costs!$E$7</f>
        <v>1</v>
      </c>
      <c r="F1095" s="224">
        <v>38.983590921784625</v>
      </c>
      <c r="G1095" s="224">
        <v>1.01</v>
      </c>
      <c r="H1095" s="224">
        <v>38.983590921784625</v>
      </c>
      <c r="I1095" s="224" t="s">
        <v>279</v>
      </c>
      <c r="J1095" s="224" t="s">
        <v>277</v>
      </c>
      <c r="K1095" s="225">
        <v>0</v>
      </c>
    </row>
    <row r="1096" spans="2:11" x14ac:dyDescent="0.15">
      <c r="B1096" s="224" t="s">
        <v>1346</v>
      </c>
      <c r="C1096" s="224">
        <v>20.189651527845232</v>
      </c>
      <c r="D1096" s="224" t="s">
        <v>334</v>
      </c>
      <c r="E1096" s="224" t="e">
        <f>Sheet8!#REF!</f>
        <v>#REF!</v>
      </c>
      <c r="F1096" s="224">
        <v>38.983590921784625</v>
      </c>
      <c r="G1096" s="224">
        <v>20.391548043123684</v>
      </c>
      <c r="H1096" s="224">
        <v>38.983590921784625</v>
      </c>
      <c r="I1096" s="224" t="s">
        <v>279</v>
      </c>
      <c r="J1096" s="224" t="s">
        <v>277</v>
      </c>
      <c r="K1096" s="225">
        <v>0</v>
      </c>
    </row>
    <row r="1097" spans="2:11" x14ac:dyDescent="0.15">
      <c r="B1097" s="224" t="s">
        <v>1209</v>
      </c>
      <c r="C1097" s="224">
        <v>60.350918638614338</v>
      </c>
      <c r="D1097" s="224" t="s">
        <v>337</v>
      </c>
      <c r="E1097" s="224">
        <f>Sheet6!$E$8</f>
        <v>60.350918638614338</v>
      </c>
      <c r="F1097" s="224">
        <v>38.983590921784625</v>
      </c>
      <c r="G1097" s="224">
        <v>60.954427825000479</v>
      </c>
      <c r="H1097" s="224">
        <v>38.983590921784625</v>
      </c>
      <c r="I1097" s="224" t="s">
        <v>279</v>
      </c>
      <c r="J1097" s="224" t="s">
        <v>277</v>
      </c>
      <c r="K1097" s="225">
        <v>0</v>
      </c>
    </row>
    <row r="1098" spans="2:11" x14ac:dyDescent="0.15">
      <c r="B1098" s="224" t="s">
        <v>1304</v>
      </c>
      <c r="C1098" s="224">
        <v>72.305811777464015</v>
      </c>
      <c r="D1098" s="224" t="s">
        <v>337</v>
      </c>
      <c r="E1098" s="224">
        <f>Sheet5!$E$8</f>
        <v>72.305811777464015</v>
      </c>
      <c r="F1098" s="224">
        <v>38.983590921784625</v>
      </c>
      <c r="G1098" s="224">
        <v>73.028869895238657</v>
      </c>
      <c r="H1098" s="224">
        <v>38.983590921784625</v>
      </c>
      <c r="I1098" s="224" t="s">
        <v>279</v>
      </c>
      <c r="J1098" s="224" t="s">
        <v>277</v>
      </c>
      <c r="K1098" s="225">
        <v>0</v>
      </c>
    </row>
    <row r="1099" spans="2:11" x14ac:dyDescent="0.15">
      <c r="B1099" s="224" t="s">
        <v>20</v>
      </c>
      <c r="C1099" s="224">
        <v>1</v>
      </c>
      <c r="D1099" s="224" t="s">
        <v>337</v>
      </c>
      <c r="E1099" s="224">
        <f>Costs!$E$8</f>
        <v>1</v>
      </c>
      <c r="F1099" s="224">
        <v>38.983590921784625</v>
      </c>
      <c r="G1099" s="224">
        <v>1.01</v>
      </c>
      <c r="H1099" s="224">
        <v>38.983590921784625</v>
      </c>
      <c r="I1099" s="224" t="s">
        <v>279</v>
      </c>
      <c r="J1099" s="224" t="s">
        <v>277</v>
      </c>
      <c r="K1099" s="225">
        <v>0</v>
      </c>
    </row>
    <row r="1100" spans="2:11" x14ac:dyDescent="0.15">
      <c r="B1100" s="224" t="s">
        <v>440</v>
      </c>
      <c r="C1100" s="224">
        <v>400</v>
      </c>
      <c r="D1100" s="224" t="s">
        <v>337</v>
      </c>
      <c r="E1100" s="224">
        <f>'Costs - Nix Pocketbook'!$E$8</f>
        <v>400</v>
      </c>
      <c r="F1100" s="224">
        <v>38.983590921784625</v>
      </c>
      <c r="G1100" s="224">
        <v>404</v>
      </c>
      <c r="H1100" s="224">
        <v>38.983590921784625</v>
      </c>
      <c r="I1100" s="224" t="s">
        <v>279</v>
      </c>
      <c r="J1100" s="224" t="s">
        <v>277</v>
      </c>
      <c r="K1100" s="225">
        <v>0</v>
      </c>
    </row>
    <row r="1101" spans="2:11" x14ac:dyDescent="0.15">
      <c r="B1101" s="224" t="s">
        <v>480</v>
      </c>
      <c r="C1101" s="224">
        <v>400</v>
      </c>
      <c r="D1101" s="224" t="s">
        <v>337</v>
      </c>
      <c r="E1101" s="224">
        <f>Sheet1!$E$8</f>
        <v>400</v>
      </c>
      <c r="F1101" s="224">
        <v>38.983590921784625</v>
      </c>
      <c r="G1101" s="224">
        <v>404</v>
      </c>
      <c r="H1101" s="224">
        <v>38.983590921784625</v>
      </c>
      <c r="I1101" s="224" t="s">
        <v>279</v>
      </c>
      <c r="J1101" s="224" t="s">
        <v>277</v>
      </c>
      <c r="K1101" s="225">
        <v>0</v>
      </c>
    </row>
    <row r="1102" spans="2:11" x14ac:dyDescent="0.15">
      <c r="B1102" s="224" t="s">
        <v>1346</v>
      </c>
      <c r="C1102" s="224">
        <v>20.260156028169597</v>
      </c>
      <c r="D1102" s="224" t="s">
        <v>337</v>
      </c>
      <c r="E1102" s="224">
        <f>Sheet8!$C$6</f>
        <v>38.983590921784625</v>
      </c>
      <c r="F1102" s="224">
        <v>38.983590921784625</v>
      </c>
      <c r="G1102" s="224">
        <v>20.462757588451293</v>
      </c>
      <c r="H1102" s="224">
        <v>38.983590921784625</v>
      </c>
      <c r="I1102" s="224" t="s">
        <v>279</v>
      </c>
      <c r="J1102" s="224" t="s">
        <v>277</v>
      </c>
      <c r="K1102" s="225">
        <v>0</v>
      </c>
    </row>
    <row r="1103" spans="2:11" x14ac:dyDescent="0.15">
      <c r="B1103" s="224" t="s">
        <v>1209</v>
      </c>
      <c r="C1103" s="224">
        <v>65.559251971947674</v>
      </c>
      <c r="D1103" s="224" t="s">
        <v>340</v>
      </c>
      <c r="E1103" s="224">
        <f>Sheet6!$E$9</f>
        <v>65.559251971947674</v>
      </c>
      <c r="F1103" s="224">
        <v>38.983590921784625</v>
      </c>
      <c r="G1103" s="224">
        <v>66.214844491667151</v>
      </c>
      <c r="H1103" s="224">
        <v>38.983590921784625</v>
      </c>
      <c r="I1103" s="224" t="s">
        <v>279</v>
      </c>
      <c r="J1103" s="224" t="s">
        <v>277</v>
      </c>
      <c r="K1103" s="225">
        <v>0</v>
      </c>
    </row>
    <row r="1104" spans="2:11" x14ac:dyDescent="0.15">
      <c r="B1104" s="224" t="s">
        <v>1304</v>
      </c>
      <c r="C1104" s="224">
        <v>73.496287967940205</v>
      </c>
      <c r="D1104" s="224" t="s">
        <v>340</v>
      </c>
      <c r="E1104" s="224">
        <f>Sheet5!$E$9</f>
        <v>73.496287967940205</v>
      </c>
      <c r="F1104" s="224">
        <v>38.983590921784625</v>
      </c>
      <c r="G1104" s="224">
        <v>74.231250847619606</v>
      </c>
      <c r="H1104" s="224">
        <v>38.983590921784625</v>
      </c>
      <c r="I1104" s="224" t="s">
        <v>279</v>
      </c>
      <c r="J1104" s="224" t="s">
        <v>277</v>
      </c>
      <c r="K1104" s="225">
        <v>0</v>
      </c>
    </row>
    <row r="1105" spans="2:11" x14ac:dyDescent="0.15">
      <c r="B1105" s="224" t="s">
        <v>20</v>
      </c>
      <c r="C1105" s="224">
        <v>1</v>
      </c>
      <c r="D1105" s="224" t="s">
        <v>340</v>
      </c>
      <c r="E1105" s="224">
        <f>Costs!$E$9</f>
        <v>1</v>
      </c>
      <c r="F1105" s="224">
        <v>38.983590921784625</v>
      </c>
      <c r="G1105" s="224">
        <v>1.01</v>
      </c>
      <c r="H1105" s="224">
        <v>38.983590921784625</v>
      </c>
      <c r="I1105" s="224" t="s">
        <v>279</v>
      </c>
      <c r="J1105" s="224" t="s">
        <v>277</v>
      </c>
      <c r="K1105" s="225">
        <v>0</v>
      </c>
    </row>
    <row r="1106" spans="2:11" x14ac:dyDescent="0.15">
      <c r="B1106" s="224" t="s">
        <v>440</v>
      </c>
      <c r="C1106" s="224">
        <v>4.4000000000000004</v>
      </c>
      <c r="D1106" s="224" t="s">
        <v>340</v>
      </c>
      <c r="E1106" s="224">
        <f>'Costs - Nix Pocketbook'!$E$9</f>
        <v>4.4000000000000004</v>
      </c>
      <c r="F1106" s="224">
        <v>38.983590921784625</v>
      </c>
      <c r="G1106" s="224">
        <v>4.444</v>
      </c>
      <c r="H1106" s="224">
        <v>38.983590921784625</v>
      </c>
      <c r="I1106" s="224" t="s">
        <v>279</v>
      </c>
      <c r="J1106" s="224" t="s">
        <v>277</v>
      </c>
      <c r="K1106" s="225">
        <v>0</v>
      </c>
    </row>
    <row r="1107" spans="2:11" x14ac:dyDescent="0.15">
      <c r="B1107" s="224" t="s">
        <v>480</v>
      </c>
      <c r="C1107" s="224">
        <v>400</v>
      </c>
      <c r="D1107" s="224" t="s">
        <v>340</v>
      </c>
      <c r="E1107" s="224">
        <f>Sheet1!$E$9</f>
        <v>400</v>
      </c>
      <c r="F1107" s="224">
        <v>38.983590921784625</v>
      </c>
      <c r="G1107" s="224">
        <v>404</v>
      </c>
      <c r="H1107" s="224">
        <v>38.983590921784625</v>
      </c>
      <c r="I1107" s="224" t="s">
        <v>279</v>
      </c>
      <c r="J1107" s="224" t="s">
        <v>277</v>
      </c>
      <c r="K1107" s="225">
        <v>0</v>
      </c>
    </row>
    <row r="1108" spans="2:11" x14ac:dyDescent="0.15">
      <c r="B1108" s="224" t="s">
        <v>1346</v>
      </c>
      <c r="C1108" s="224">
        <v>20.256318194511898</v>
      </c>
      <c r="D1108" s="224" t="s">
        <v>340</v>
      </c>
      <c r="E1108" s="224">
        <f>Sheet8!$C$7</f>
        <v>38.983590921784625</v>
      </c>
      <c r="F1108" s="224">
        <v>38.983590921784625</v>
      </c>
      <c r="G1108" s="224">
        <v>20.458881376457018</v>
      </c>
      <c r="H1108" s="224">
        <v>38.983590921784625</v>
      </c>
      <c r="I1108" s="224" t="s">
        <v>279</v>
      </c>
      <c r="J1108" s="224" t="s">
        <v>277</v>
      </c>
      <c r="K1108" s="225">
        <v>0</v>
      </c>
    </row>
    <row r="1109" spans="2:11" x14ac:dyDescent="0.15">
      <c r="B1109" s="224" t="s">
        <v>1209</v>
      </c>
      <c r="C1109" s="224">
        <v>6</v>
      </c>
      <c r="D1109" s="224" t="s">
        <v>1214</v>
      </c>
      <c r="E1109" s="224">
        <f>Sheet6!$F$1</f>
        <v>6</v>
      </c>
      <c r="F1109" s="224">
        <v>38.983590921784625</v>
      </c>
      <c r="G1109" s="224">
        <v>6.06</v>
      </c>
      <c r="H1109" s="224">
        <v>38.983590921784625</v>
      </c>
      <c r="I1109" s="224" t="s">
        <v>279</v>
      </c>
      <c r="J1109" s="224" t="s">
        <v>277</v>
      </c>
      <c r="K1109" s="225">
        <v>0</v>
      </c>
    </row>
    <row r="1110" spans="2:11" x14ac:dyDescent="0.15">
      <c r="B1110" s="224" t="s">
        <v>1209</v>
      </c>
      <c r="C1110" s="224">
        <v>81.184251971947674</v>
      </c>
      <c r="D1110" s="224" t="s">
        <v>344</v>
      </c>
      <c r="E1110" s="224">
        <f>Sheet6!$F$10</f>
        <v>81.184251971947674</v>
      </c>
      <c r="F1110" s="224">
        <v>38.983590921784625</v>
      </c>
      <c r="G1110" s="224">
        <v>81.996094491667151</v>
      </c>
      <c r="H1110" s="224">
        <v>38.983590921784625</v>
      </c>
      <c r="I1110" s="224" t="s">
        <v>279</v>
      </c>
      <c r="J1110" s="224" t="s">
        <v>277</v>
      </c>
      <c r="K1110" s="225">
        <v>0</v>
      </c>
    </row>
    <row r="1111" spans="2:11" x14ac:dyDescent="0.15">
      <c r="B1111" s="224" t="s">
        <v>1304</v>
      </c>
      <c r="C1111" s="224">
        <v>59.407930261669442</v>
      </c>
      <c r="D1111" s="224" t="s">
        <v>344</v>
      </c>
      <c r="E1111" s="224">
        <f>Sheet5!$F$10</f>
        <v>59.407930261669442</v>
      </c>
      <c r="F1111" s="224">
        <v>38.983590921784625</v>
      </c>
      <c r="G1111" s="224">
        <v>60.002009564286134</v>
      </c>
      <c r="H1111" s="224">
        <v>38.983590921784625</v>
      </c>
      <c r="I1111" s="224" t="s">
        <v>279</v>
      </c>
      <c r="J1111" s="224" t="s">
        <v>277</v>
      </c>
      <c r="K1111" s="225">
        <v>0</v>
      </c>
    </row>
    <row r="1112" spans="2:11" x14ac:dyDescent="0.15">
      <c r="B1112" s="224" t="s">
        <v>20</v>
      </c>
      <c r="C1112" s="224">
        <v>132</v>
      </c>
      <c r="D1112" s="224" t="s">
        <v>344</v>
      </c>
      <c r="E1112" s="224">
        <f>Costs!$F$10</f>
        <v>132</v>
      </c>
      <c r="F1112" s="224">
        <v>38.983590921784625</v>
      </c>
      <c r="G1112" s="224">
        <v>133.32</v>
      </c>
      <c r="H1112" s="224">
        <v>38.983590921784625</v>
      </c>
      <c r="I1112" s="224" t="s">
        <v>279</v>
      </c>
      <c r="J1112" s="224" t="s">
        <v>277</v>
      </c>
      <c r="K1112" s="225">
        <v>0</v>
      </c>
    </row>
    <row r="1113" spans="2:11" x14ac:dyDescent="0.15">
      <c r="B1113" s="224" t="s">
        <v>440</v>
      </c>
      <c r="C1113" s="224">
        <v>5.4</v>
      </c>
      <c r="D1113" s="224" t="s">
        <v>344</v>
      </c>
      <c r="E1113" s="224">
        <f>'Costs - Nix Pocketbook'!$F$10</f>
        <v>5.4</v>
      </c>
      <c r="F1113" s="224">
        <v>38.983590921784625</v>
      </c>
      <c r="G1113" s="224">
        <v>5.4540000000000006</v>
      </c>
      <c r="H1113" s="224">
        <v>38.983590921784625</v>
      </c>
      <c r="I1113" s="224" t="s">
        <v>279</v>
      </c>
      <c r="J1113" s="224" t="s">
        <v>277</v>
      </c>
      <c r="K1113" s="225">
        <v>0</v>
      </c>
    </row>
    <row r="1114" spans="2:11" x14ac:dyDescent="0.15">
      <c r="B1114" s="224" t="s">
        <v>480</v>
      </c>
      <c r="C1114" s="224">
        <v>900</v>
      </c>
      <c r="D1114" s="224" t="s">
        <v>344</v>
      </c>
      <c r="E1114" s="224">
        <f>Sheet1!$F$10</f>
        <v>900</v>
      </c>
      <c r="F1114" s="224">
        <v>38.983590921784625</v>
      </c>
      <c r="G1114" s="224">
        <v>909</v>
      </c>
      <c r="H1114" s="224">
        <v>38.983590921784625</v>
      </c>
      <c r="I1114" s="224" t="s">
        <v>279</v>
      </c>
      <c r="J1114" s="224" t="s">
        <v>277</v>
      </c>
      <c r="K1114" s="225">
        <v>0</v>
      </c>
    </row>
    <row r="1115" spans="2:11" x14ac:dyDescent="0.15">
      <c r="B1115" s="224" t="s">
        <v>1209</v>
      </c>
      <c r="C1115" s="224">
        <v>86.392585305281003</v>
      </c>
      <c r="D1115" s="224" t="s">
        <v>347</v>
      </c>
      <c r="E1115" s="224">
        <f>Sheet6!$F$11</f>
        <v>86.392585305281003</v>
      </c>
      <c r="F1115" s="224">
        <v>38.983590921784625</v>
      </c>
      <c r="G1115" s="224">
        <v>87.256511158333808</v>
      </c>
      <c r="H1115" s="224">
        <v>38.983590921784625</v>
      </c>
      <c r="I1115" s="224" t="s">
        <v>279</v>
      </c>
      <c r="J1115" s="224" t="s">
        <v>277</v>
      </c>
      <c r="K1115" s="225">
        <v>0</v>
      </c>
    </row>
    <row r="1116" spans="2:11" x14ac:dyDescent="0.15">
      <c r="B1116" s="224" t="s">
        <v>1304</v>
      </c>
      <c r="C1116" s="224">
        <v>61.193644547383727</v>
      </c>
      <c r="D1116" s="224" t="s">
        <v>347</v>
      </c>
      <c r="E1116" s="224">
        <f>Sheet5!$F$11</f>
        <v>61.193644547383727</v>
      </c>
      <c r="F1116" s="224">
        <v>38.983590921784625</v>
      </c>
      <c r="G1116" s="224">
        <v>61.805580992857564</v>
      </c>
      <c r="H1116" s="224">
        <v>38.983590921784625</v>
      </c>
      <c r="I1116" s="224" t="s">
        <v>279</v>
      </c>
      <c r="J1116" s="224" t="s">
        <v>277</v>
      </c>
      <c r="K1116" s="225">
        <v>0</v>
      </c>
    </row>
    <row r="1117" spans="2:11" x14ac:dyDescent="0.15">
      <c r="B1117" s="224" t="s">
        <v>20</v>
      </c>
      <c r="C1117" s="224">
        <v>70</v>
      </c>
      <c r="D1117" s="224" t="s">
        <v>347</v>
      </c>
      <c r="E1117" s="224">
        <f>Costs!$F$11</f>
        <v>70</v>
      </c>
      <c r="F1117" s="224">
        <v>38.983590921784625</v>
      </c>
      <c r="G1117" s="224">
        <v>70.7</v>
      </c>
      <c r="H1117" s="224">
        <v>38.983590921784625</v>
      </c>
      <c r="I1117" s="224" t="s">
        <v>279</v>
      </c>
      <c r="J1117" s="224" t="s">
        <v>277</v>
      </c>
      <c r="K1117" s="225">
        <v>0</v>
      </c>
    </row>
    <row r="1118" spans="2:11" x14ac:dyDescent="0.15">
      <c r="B1118" s="224" t="s">
        <v>440</v>
      </c>
      <c r="C1118" s="224">
        <v>8.9</v>
      </c>
      <c r="D1118" s="224" t="s">
        <v>347</v>
      </c>
      <c r="E1118" s="224">
        <f>'Costs - Nix Pocketbook'!$F$11</f>
        <v>8.9</v>
      </c>
      <c r="F1118" s="224">
        <v>38.983590921784625</v>
      </c>
      <c r="G1118" s="224">
        <v>8.9890000000000008</v>
      </c>
      <c r="H1118" s="224">
        <v>38.983590921784625</v>
      </c>
      <c r="I1118" s="224" t="s">
        <v>279</v>
      </c>
      <c r="J1118" s="224" t="s">
        <v>277</v>
      </c>
      <c r="K1118" s="225">
        <v>0</v>
      </c>
    </row>
    <row r="1119" spans="2:11" x14ac:dyDescent="0.15">
      <c r="B1119" s="224" t="s">
        <v>480</v>
      </c>
      <c r="C1119" s="224">
        <v>900</v>
      </c>
      <c r="D1119" s="224" t="s">
        <v>347</v>
      </c>
      <c r="E1119" s="224">
        <f>Sheet1!$F$11</f>
        <v>900</v>
      </c>
      <c r="F1119" s="224">
        <v>38.983590921784625</v>
      </c>
      <c r="G1119" s="224">
        <v>909</v>
      </c>
      <c r="H1119" s="224">
        <v>38.983590921784625</v>
      </c>
      <c r="I1119" s="224" t="s">
        <v>279</v>
      </c>
      <c r="J1119" s="224" t="s">
        <v>277</v>
      </c>
      <c r="K1119" s="225">
        <v>0</v>
      </c>
    </row>
    <row r="1120" spans="2:11" x14ac:dyDescent="0.15">
      <c r="B1120" s="224" t="s">
        <v>1209</v>
      </c>
      <c r="C1120" s="224">
        <v>96.80925197194766</v>
      </c>
      <c r="D1120" s="224" t="s">
        <v>350</v>
      </c>
      <c r="E1120" s="224">
        <f>Sheet6!$F$12</f>
        <v>96.80925197194766</v>
      </c>
      <c r="F1120" s="224">
        <v>38.983590921784625</v>
      </c>
      <c r="G1120" s="224">
        <v>97.777344491667137</v>
      </c>
      <c r="H1120" s="224">
        <v>38.983590921784625</v>
      </c>
      <c r="I1120" s="224" t="s">
        <v>279</v>
      </c>
      <c r="J1120" s="224" t="s">
        <v>277</v>
      </c>
      <c r="K1120" s="225">
        <v>0</v>
      </c>
    </row>
    <row r="1121" spans="2:11" x14ac:dyDescent="0.15">
      <c r="B1121" s="224" t="s">
        <v>1304</v>
      </c>
      <c r="C1121" s="224">
        <v>62.443644547383713</v>
      </c>
      <c r="D1121" s="224" t="s">
        <v>350</v>
      </c>
      <c r="E1121" s="224">
        <f>Sheet5!$F$12</f>
        <v>62.443644547383713</v>
      </c>
      <c r="F1121" s="224">
        <v>38.983590921784625</v>
      </c>
      <c r="G1121" s="224">
        <v>63.068080992857553</v>
      </c>
      <c r="H1121" s="224">
        <v>38.983590921784625</v>
      </c>
      <c r="I1121" s="224" t="s">
        <v>279</v>
      </c>
      <c r="J1121" s="224" t="s">
        <v>277</v>
      </c>
      <c r="K1121" s="225">
        <v>0</v>
      </c>
    </row>
    <row r="1122" spans="2:11" x14ac:dyDescent="0.15">
      <c r="B1122" s="224" t="s">
        <v>20</v>
      </c>
      <c r="C1122" s="224">
        <v>290</v>
      </c>
      <c r="D1122" s="224" t="s">
        <v>350</v>
      </c>
      <c r="E1122" s="224">
        <f>Costs!$F$12</f>
        <v>290</v>
      </c>
      <c r="F1122" s="224">
        <v>38.983590921784625</v>
      </c>
      <c r="G1122" s="224">
        <v>292.89999999999998</v>
      </c>
      <c r="H1122" s="224">
        <v>38.983590921784625</v>
      </c>
      <c r="I1122" s="224" t="s">
        <v>279</v>
      </c>
      <c r="J1122" s="224" t="s">
        <v>277</v>
      </c>
      <c r="K1122" s="225">
        <v>0</v>
      </c>
    </row>
    <row r="1123" spans="2:11" x14ac:dyDescent="0.15">
      <c r="B1123" s="224" t="s">
        <v>440</v>
      </c>
      <c r="C1123" s="224">
        <v>11</v>
      </c>
      <c r="D1123" s="224" t="s">
        <v>350</v>
      </c>
      <c r="E1123" s="224">
        <f>'Costs - Nix Pocketbook'!$F$12</f>
        <v>11</v>
      </c>
      <c r="F1123" s="224">
        <v>38.983590921784625</v>
      </c>
      <c r="G1123" s="224">
        <v>11.11</v>
      </c>
      <c r="H1123" s="224">
        <v>38.983590921784625</v>
      </c>
      <c r="I1123" s="224" t="s">
        <v>279</v>
      </c>
      <c r="J1123" s="224" t="s">
        <v>277</v>
      </c>
      <c r="K1123" s="225">
        <v>0</v>
      </c>
    </row>
    <row r="1124" spans="2:11" x14ac:dyDescent="0.15">
      <c r="B1124" s="224" t="s">
        <v>480</v>
      </c>
      <c r="C1124" s="224">
        <v>215</v>
      </c>
      <c r="D1124" s="224" t="s">
        <v>350</v>
      </c>
      <c r="E1124" s="224">
        <f>Sheet1!$F$12</f>
        <v>215</v>
      </c>
      <c r="F1124" s="224">
        <v>38.983590921784625</v>
      </c>
      <c r="G1124" s="224">
        <v>217.15</v>
      </c>
      <c r="H1124" s="224">
        <v>38.983590921784625</v>
      </c>
      <c r="I1124" s="224" t="s">
        <v>279</v>
      </c>
      <c r="J1124" s="224" t="s">
        <v>277</v>
      </c>
      <c r="K1124" s="225">
        <v>0</v>
      </c>
    </row>
    <row r="1125" spans="2:11" x14ac:dyDescent="0.15">
      <c r="B1125" s="224" t="s">
        <v>1209</v>
      </c>
      <c r="C1125" s="224">
        <v>107.22591863861433</v>
      </c>
      <c r="D1125" s="224" t="s">
        <v>353</v>
      </c>
      <c r="E1125" s="224">
        <f>Sheet6!$F$13</f>
        <v>107.22591863861433</v>
      </c>
      <c r="F1125" s="224">
        <v>38.983590921784625</v>
      </c>
      <c r="G1125" s="224">
        <v>108.29817782500048</v>
      </c>
      <c r="H1125" s="224">
        <v>38.983590921784625</v>
      </c>
      <c r="I1125" s="224" t="s">
        <v>279</v>
      </c>
      <c r="J1125" s="224" t="s">
        <v>277</v>
      </c>
      <c r="K1125" s="225">
        <v>0</v>
      </c>
    </row>
    <row r="1126" spans="2:11" x14ac:dyDescent="0.15">
      <c r="B1126" s="224" t="s">
        <v>1304</v>
      </c>
      <c r="C1126" s="224">
        <v>63.87221597595515</v>
      </c>
      <c r="D1126" s="224" t="s">
        <v>353</v>
      </c>
      <c r="E1126" s="224">
        <f>Sheet5!$F$13</f>
        <v>63.87221597595515</v>
      </c>
      <c r="F1126" s="224">
        <v>38.983590921784625</v>
      </c>
      <c r="G1126" s="224">
        <v>64.510938135714696</v>
      </c>
      <c r="H1126" s="224">
        <v>38.983590921784625</v>
      </c>
      <c r="I1126" s="224" t="s">
        <v>279</v>
      </c>
      <c r="J1126" s="224" t="s">
        <v>277</v>
      </c>
      <c r="K1126" s="225">
        <v>0</v>
      </c>
    </row>
    <row r="1127" spans="2:11" x14ac:dyDescent="0.15">
      <c r="B1127" s="224" t="s">
        <v>440</v>
      </c>
      <c r="C1127" s="224">
        <v>8.9</v>
      </c>
      <c r="D1127" s="224" t="s">
        <v>353</v>
      </c>
      <c r="E1127" s="224">
        <f>'Costs - Nix Pocketbook'!$F$13</f>
        <v>8.9</v>
      </c>
      <c r="F1127" s="224">
        <v>38.983590921784625</v>
      </c>
      <c r="G1127" s="224">
        <v>8.9890000000000008</v>
      </c>
      <c r="H1127" s="224">
        <v>38.983590921784625</v>
      </c>
      <c r="I1127" s="224" t="s">
        <v>279</v>
      </c>
      <c r="J1127" s="224" t="s">
        <v>277</v>
      </c>
      <c r="K1127" s="225">
        <v>0</v>
      </c>
    </row>
    <row r="1128" spans="2:11" x14ac:dyDescent="0.15">
      <c r="B1128" s="224" t="s">
        <v>480</v>
      </c>
      <c r="C1128" s="224">
        <v>6.3</v>
      </c>
      <c r="D1128" s="224" t="s">
        <v>353</v>
      </c>
      <c r="E1128" s="224">
        <f>Sheet1!$F$13</f>
        <v>6.3</v>
      </c>
      <c r="F1128" s="224">
        <v>38.983590921784625</v>
      </c>
      <c r="G1128" s="224">
        <v>6.3629999999999995</v>
      </c>
      <c r="H1128" s="224">
        <v>38.983590921784625</v>
      </c>
      <c r="I1128" s="224" t="s">
        <v>279</v>
      </c>
      <c r="J1128" s="224" t="s">
        <v>277</v>
      </c>
      <c r="K1128" s="225">
        <v>0</v>
      </c>
    </row>
    <row r="1129" spans="2:11" x14ac:dyDescent="0.15">
      <c r="B1129" s="224" t="s">
        <v>276</v>
      </c>
      <c r="C1129" s="224">
        <v>5.25</v>
      </c>
      <c r="D1129" s="224" t="s">
        <v>661</v>
      </c>
      <c r="E1129" s="224">
        <f>'Project Details and Calculation'!$F$137</f>
        <v>5.25</v>
      </c>
      <c r="F1129" s="224">
        <v>38.983590921784625</v>
      </c>
      <c r="G1129" s="224">
        <v>5.3025000000000002</v>
      </c>
      <c r="H1129" s="224">
        <v>38.983590921784625</v>
      </c>
      <c r="I1129" s="224" t="s">
        <v>279</v>
      </c>
      <c r="J1129" s="224" t="s">
        <v>277</v>
      </c>
      <c r="K1129" s="225">
        <v>0</v>
      </c>
    </row>
    <row r="1130" spans="2:11" x14ac:dyDescent="0.15">
      <c r="B1130" s="224" t="s">
        <v>1209</v>
      </c>
      <c r="C1130" s="224">
        <v>117.642585305281</v>
      </c>
      <c r="D1130" s="224" t="s">
        <v>356</v>
      </c>
      <c r="E1130" s="224">
        <f>Sheet6!$F$14</f>
        <v>117.642585305281</v>
      </c>
      <c r="F1130" s="224">
        <v>38.983590921784625</v>
      </c>
      <c r="G1130" s="224">
        <v>118.81901115833381</v>
      </c>
      <c r="H1130" s="224">
        <v>38.983590921784625</v>
      </c>
      <c r="I1130" s="224" t="s">
        <v>279</v>
      </c>
      <c r="J1130" s="224" t="s">
        <v>277</v>
      </c>
      <c r="K1130" s="225">
        <v>0</v>
      </c>
    </row>
    <row r="1131" spans="2:11" x14ac:dyDescent="0.15">
      <c r="B1131" s="224" t="s">
        <v>1304</v>
      </c>
      <c r="C1131" s="224">
        <v>64.943644547383713</v>
      </c>
      <c r="D1131" s="224" t="s">
        <v>356</v>
      </c>
      <c r="E1131" s="224">
        <f>Sheet5!$F$14</f>
        <v>64.943644547383713</v>
      </c>
      <c r="F1131" s="224">
        <v>38.983590921784625</v>
      </c>
      <c r="G1131" s="224">
        <v>65.593080992857551</v>
      </c>
      <c r="H1131" s="224">
        <v>38.983590921784625</v>
      </c>
      <c r="I1131" s="224" t="s">
        <v>279</v>
      </c>
      <c r="J1131" s="224" t="s">
        <v>277</v>
      </c>
      <c r="K1131" s="225">
        <v>0</v>
      </c>
    </row>
    <row r="1132" spans="2:11" x14ac:dyDescent="0.15">
      <c r="B1132" s="224" t="s">
        <v>20</v>
      </c>
      <c r="C1132" s="224">
        <v>250</v>
      </c>
      <c r="D1132" s="224" t="s">
        <v>356</v>
      </c>
      <c r="E1132" s="224">
        <f>Costs!$F$14</f>
        <v>250</v>
      </c>
      <c r="F1132" s="224">
        <v>38.983590921784625</v>
      </c>
      <c r="G1132" s="224">
        <v>252.5</v>
      </c>
      <c r="H1132" s="224">
        <v>38.983590921784625</v>
      </c>
      <c r="I1132" s="224" t="s">
        <v>279</v>
      </c>
      <c r="J1132" s="224" t="s">
        <v>277</v>
      </c>
      <c r="K1132" s="225">
        <v>0</v>
      </c>
    </row>
    <row r="1133" spans="2:11" x14ac:dyDescent="0.15">
      <c r="B1133" s="224" t="s">
        <v>440</v>
      </c>
      <c r="C1133" s="224">
        <v>45</v>
      </c>
      <c r="D1133" s="224" t="s">
        <v>356</v>
      </c>
      <c r="E1133" s="224">
        <f>'Costs - Nix Pocketbook'!$F$14</f>
        <v>45</v>
      </c>
      <c r="F1133" s="224">
        <v>38.983590921784625</v>
      </c>
      <c r="G1133" s="224">
        <v>45.45</v>
      </c>
      <c r="H1133" s="224">
        <v>38.983590921784625</v>
      </c>
      <c r="I1133" s="224" t="s">
        <v>279</v>
      </c>
      <c r="J1133" s="224" t="s">
        <v>277</v>
      </c>
      <c r="K1133" s="225">
        <v>0</v>
      </c>
    </row>
    <row r="1134" spans="2:11" x14ac:dyDescent="0.15">
      <c r="B1134" s="224" t="s">
        <v>480</v>
      </c>
      <c r="C1134" s="224">
        <v>5.4</v>
      </c>
      <c r="D1134" s="224" t="s">
        <v>356</v>
      </c>
      <c r="E1134" s="224">
        <f>Sheet1!$F$14</f>
        <v>5.4</v>
      </c>
      <c r="F1134" s="224">
        <v>38.983590921784625</v>
      </c>
      <c r="G1134" s="224">
        <v>5.4540000000000006</v>
      </c>
      <c r="H1134" s="224">
        <v>38.983590921784625</v>
      </c>
      <c r="I1134" s="224" t="s">
        <v>279</v>
      </c>
      <c r="J1134" s="224" t="s">
        <v>277</v>
      </c>
      <c r="K1134" s="225">
        <v>0</v>
      </c>
    </row>
    <row r="1135" spans="2:11" x14ac:dyDescent="0.15">
      <c r="B1135" s="224" t="s">
        <v>1209</v>
      </c>
      <c r="C1135" s="224">
        <v>128.05925197194767</v>
      </c>
      <c r="D1135" s="224" t="s">
        <v>359</v>
      </c>
      <c r="E1135" s="224">
        <f>Sheet6!$F$15</f>
        <v>128.05925197194767</v>
      </c>
      <c r="F1135" s="224">
        <v>38.983590921784625</v>
      </c>
      <c r="G1135" s="224">
        <v>129.33984449166715</v>
      </c>
      <c r="H1135" s="224">
        <v>38.983590921784625</v>
      </c>
      <c r="I1135" s="224" t="s">
        <v>279</v>
      </c>
      <c r="J1135" s="224" t="s">
        <v>277</v>
      </c>
      <c r="K1135" s="225">
        <v>0</v>
      </c>
    </row>
    <row r="1136" spans="2:11" x14ac:dyDescent="0.15">
      <c r="B1136" s="224" t="s">
        <v>1304</v>
      </c>
      <c r="C1136" s="224">
        <v>65.300787404526588</v>
      </c>
      <c r="D1136" s="224" t="s">
        <v>359</v>
      </c>
      <c r="E1136" s="224">
        <f>Sheet5!$F$15</f>
        <v>65.300787404526588</v>
      </c>
      <c r="F1136" s="224">
        <v>38.983590921784625</v>
      </c>
      <c r="G1136" s="224">
        <v>65.95379527857186</v>
      </c>
      <c r="H1136" s="224">
        <v>38.983590921784625</v>
      </c>
      <c r="I1136" s="224" t="s">
        <v>279</v>
      </c>
      <c r="J1136" s="224" t="s">
        <v>277</v>
      </c>
      <c r="K1136" s="225">
        <v>0</v>
      </c>
    </row>
    <row r="1137" spans="2:11" x14ac:dyDescent="0.15">
      <c r="B1137" s="224" t="s">
        <v>440</v>
      </c>
      <c r="C1137" s="224">
        <v>190</v>
      </c>
      <c r="D1137" s="224" t="s">
        <v>359</v>
      </c>
      <c r="E1137" s="224">
        <f>'Costs - Nix Pocketbook'!$F$15</f>
        <v>190</v>
      </c>
      <c r="F1137" s="224">
        <v>38.983590921784625</v>
      </c>
      <c r="G1137" s="224">
        <v>191.9</v>
      </c>
      <c r="H1137" s="224">
        <v>38.983590921784625</v>
      </c>
      <c r="I1137" s="224" t="s">
        <v>279</v>
      </c>
      <c r="J1137" s="224" t="s">
        <v>277</v>
      </c>
      <c r="K1137" s="225">
        <v>0</v>
      </c>
    </row>
    <row r="1138" spans="2:11" x14ac:dyDescent="0.15">
      <c r="B1138" s="224" t="s">
        <v>480</v>
      </c>
      <c r="C1138" s="224">
        <v>8.9</v>
      </c>
      <c r="D1138" s="224" t="s">
        <v>359</v>
      </c>
      <c r="E1138" s="224">
        <f>Sheet1!$F$15</f>
        <v>8.9</v>
      </c>
      <c r="F1138" s="224">
        <v>38.983590921784625</v>
      </c>
      <c r="G1138" s="224">
        <v>8.9890000000000008</v>
      </c>
      <c r="H1138" s="224">
        <v>38.983590921784625</v>
      </c>
      <c r="I1138" s="224" t="s">
        <v>279</v>
      </c>
      <c r="J1138" s="224" t="s">
        <v>277</v>
      </c>
      <c r="K1138" s="225">
        <v>0</v>
      </c>
    </row>
    <row r="1139" spans="2:11" x14ac:dyDescent="0.15">
      <c r="B1139" s="224" t="s">
        <v>1209</v>
      </c>
      <c r="C1139" s="224">
        <v>138.47591863861433</v>
      </c>
      <c r="D1139" s="224" t="s">
        <v>443</v>
      </c>
      <c r="E1139" s="224">
        <f>Sheet6!$F$16</f>
        <v>138.47591863861433</v>
      </c>
      <c r="F1139" s="224">
        <v>38.983590921784625</v>
      </c>
      <c r="G1139" s="224">
        <v>139.86067782500047</v>
      </c>
      <c r="H1139" s="224">
        <v>38.983590921784625</v>
      </c>
      <c r="I1139" s="224" t="s">
        <v>279</v>
      </c>
      <c r="J1139" s="224" t="s">
        <v>277</v>
      </c>
      <c r="K1139" s="225">
        <v>0</v>
      </c>
    </row>
    <row r="1140" spans="2:11" x14ac:dyDescent="0.15">
      <c r="B1140" s="224" t="s">
        <v>1304</v>
      </c>
      <c r="C1140" s="224">
        <v>65.657930261669435</v>
      </c>
      <c r="D1140" s="224" t="s">
        <v>443</v>
      </c>
      <c r="E1140" s="224">
        <f>Sheet5!$F$16</f>
        <v>65.657930261669435</v>
      </c>
      <c r="F1140" s="224">
        <v>38.983590921784625</v>
      </c>
      <c r="G1140" s="224">
        <v>66.314509564286126</v>
      </c>
      <c r="H1140" s="224">
        <v>38.983590921784625</v>
      </c>
      <c r="I1140" s="224" t="s">
        <v>279</v>
      </c>
      <c r="J1140" s="224" t="s">
        <v>277</v>
      </c>
      <c r="K1140" s="225">
        <v>0</v>
      </c>
    </row>
    <row r="1141" spans="2:11" x14ac:dyDescent="0.15">
      <c r="B1141" s="224" t="s">
        <v>440</v>
      </c>
      <c r="C1141" s="224">
        <v>100</v>
      </c>
      <c r="D1141" s="224" t="s">
        <v>443</v>
      </c>
      <c r="E1141" s="224">
        <f>'Costs - Nix Pocketbook'!$F$16</f>
        <v>100</v>
      </c>
      <c r="F1141" s="224">
        <v>38.983590921784625</v>
      </c>
      <c r="G1141" s="224">
        <v>101</v>
      </c>
      <c r="H1141" s="224">
        <v>38.983590921784625</v>
      </c>
      <c r="I1141" s="224" t="s">
        <v>279</v>
      </c>
      <c r="J1141" s="224" t="s">
        <v>277</v>
      </c>
      <c r="K1141" s="225">
        <v>0</v>
      </c>
    </row>
    <row r="1142" spans="2:11" x14ac:dyDescent="0.15">
      <c r="B1142" s="224" t="s">
        <v>480</v>
      </c>
      <c r="C1142" s="224">
        <v>11</v>
      </c>
      <c r="D1142" s="224" t="s">
        <v>443</v>
      </c>
      <c r="E1142" s="224">
        <f>Sheet1!$F$16</f>
        <v>11</v>
      </c>
      <c r="F1142" s="224">
        <v>38.983590921784625</v>
      </c>
      <c r="G1142" s="224">
        <v>11.11</v>
      </c>
      <c r="H1142" s="224">
        <v>38.983590921784625</v>
      </c>
      <c r="I1142" s="224" t="s">
        <v>279</v>
      </c>
      <c r="J1142" s="224" t="s">
        <v>277</v>
      </c>
      <c r="K1142" s="225">
        <v>0</v>
      </c>
    </row>
    <row r="1143" spans="2:11" x14ac:dyDescent="0.15">
      <c r="B1143" s="224" t="s">
        <v>1209</v>
      </c>
      <c r="C1143" s="224">
        <v>148.89258530528102</v>
      </c>
      <c r="D1143" s="224" t="s">
        <v>372</v>
      </c>
      <c r="E1143" s="224">
        <f>Sheet6!$F$17</f>
        <v>148.89258530528102</v>
      </c>
      <c r="F1143" s="224">
        <v>38.983590921784625</v>
      </c>
      <c r="G1143" s="224">
        <v>150.38151115833384</v>
      </c>
      <c r="H1143" s="224">
        <v>38.983590921784625</v>
      </c>
      <c r="I1143" s="224" t="s">
        <v>279</v>
      </c>
      <c r="J1143" s="224" t="s">
        <v>277</v>
      </c>
      <c r="K1143" s="225">
        <v>0</v>
      </c>
    </row>
    <row r="1144" spans="2:11" x14ac:dyDescent="0.15">
      <c r="B1144" s="224" t="s">
        <v>1304</v>
      </c>
      <c r="C1144" s="224">
        <v>65.657930261669435</v>
      </c>
      <c r="D1144" s="224" t="s">
        <v>372</v>
      </c>
      <c r="E1144" s="224">
        <f>Sheet5!$F$17</f>
        <v>65.657930261669435</v>
      </c>
      <c r="F1144" s="224">
        <v>38.983590921784625</v>
      </c>
      <c r="G1144" s="224">
        <v>66.314509564286126</v>
      </c>
      <c r="H1144" s="224">
        <v>38.983590921784625</v>
      </c>
      <c r="I1144" s="224" t="s">
        <v>279</v>
      </c>
      <c r="J1144" s="224" t="s">
        <v>277</v>
      </c>
      <c r="K1144" s="225">
        <v>0</v>
      </c>
    </row>
    <row r="1145" spans="2:11" x14ac:dyDescent="0.15">
      <c r="B1145" s="224" t="s">
        <v>20</v>
      </c>
      <c r="C1145" s="224">
        <v>21700</v>
      </c>
      <c r="D1145" s="224" t="s">
        <v>372</v>
      </c>
      <c r="E1145" s="224">
        <f>Costs!$F$17</f>
        <v>21700</v>
      </c>
      <c r="F1145" s="224">
        <v>38.983590921784625</v>
      </c>
      <c r="G1145" s="224">
        <v>21917</v>
      </c>
      <c r="H1145" s="224">
        <v>38.983590921784625</v>
      </c>
      <c r="I1145" s="224" t="s">
        <v>279</v>
      </c>
      <c r="J1145" s="224" t="s">
        <v>277</v>
      </c>
      <c r="K1145" s="225">
        <v>0</v>
      </c>
    </row>
    <row r="1146" spans="2:11" x14ac:dyDescent="0.15">
      <c r="B1146" s="224" t="s">
        <v>440</v>
      </c>
      <c r="C1146" s="224">
        <v>90</v>
      </c>
      <c r="D1146" s="224" t="s">
        <v>372</v>
      </c>
      <c r="E1146" s="224">
        <f>'Costs - Nix Pocketbook'!$F$17</f>
        <v>90</v>
      </c>
      <c r="F1146" s="224">
        <v>38.983590921784625</v>
      </c>
      <c r="G1146" s="224">
        <v>90.9</v>
      </c>
      <c r="H1146" s="224">
        <v>38.983590921784625</v>
      </c>
      <c r="I1146" s="224" t="s">
        <v>279</v>
      </c>
      <c r="J1146" s="224" t="s">
        <v>277</v>
      </c>
      <c r="K1146" s="225">
        <v>0</v>
      </c>
    </row>
    <row r="1147" spans="2:11" x14ac:dyDescent="0.15">
      <c r="B1147" s="224" t="s">
        <v>480</v>
      </c>
      <c r="C1147" s="224">
        <v>8.9</v>
      </c>
      <c r="D1147" s="224" t="s">
        <v>372</v>
      </c>
      <c r="E1147" s="224">
        <f>Sheet1!$F$17</f>
        <v>8.9</v>
      </c>
      <c r="F1147" s="224">
        <v>38.983590921784625</v>
      </c>
      <c r="G1147" s="224">
        <v>8.9890000000000008</v>
      </c>
      <c r="H1147" s="224">
        <v>38.983590921784625</v>
      </c>
      <c r="I1147" s="224" t="s">
        <v>279</v>
      </c>
      <c r="J1147" s="224" t="s">
        <v>277</v>
      </c>
      <c r="K1147" s="225">
        <v>0</v>
      </c>
    </row>
    <row r="1148" spans="2:11" x14ac:dyDescent="0.15">
      <c r="B1148" s="224" t="s">
        <v>276</v>
      </c>
      <c r="C1148" s="224">
        <v>150</v>
      </c>
      <c r="D1148" s="224" t="s">
        <v>717</v>
      </c>
      <c r="E1148" s="224">
        <f>'Project Details and Calculation'!$F$179</f>
        <v>150</v>
      </c>
      <c r="F1148" s="224">
        <v>38.983590921784625</v>
      </c>
      <c r="G1148" s="224">
        <v>151.5</v>
      </c>
      <c r="H1148" s="224">
        <v>38.983590921784625</v>
      </c>
      <c r="I1148" s="224" t="s">
        <v>279</v>
      </c>
      <c r="J1148" s="224" t="s">
        <v>277</v>
      </c>
      <c r="K1148" s="225">
        <v>0</v>
      </c>
    </row>
    <row r="1149" spans="2:11" x14ac:dyDescent="0.15">
      <c r="B1149" s="224" t="s">
        <v>1209</v>
      </c>
      <c r="C1149" s="224">
        <v>159.30925197194767</v>
      </c>
      <c r="D1149" s="224" t="s">
        <v>375</v>
      </c>
      <c r="E1149" s="224">
        <f>Sheet6!$F$18</f>
        <v>159.30925197194767</v>
      </c>
      <c r="F1149" s="224">
        <v>38.983590921784625</v>
      </c>
      <c r="G1149" s="224">
        <v>160.90234449166715</v>
      </c>
      <c r="H1149" s="224">
        <v>38.983590921784625</v>
      </c>
      <c r="I1149" s="224" t="s">
        <v>279</v>
      </c>
      <c r="J1149" s="224" t="s">
        <v>277</v>
      </c>
      <c r="K1149" s="225">
        <v>0</v>
      </c>
    </row>
    <row r="1150" spans="2:11" x14ac:dyDescent="0.15">
      <c r="B1150" s="224" t="s">
        <v>1304</v>
      </c>
      <c r="C1150" s="224">
        <v>66.907930261669421</v>
      </c>
      <c r="D1150" s="224" t="s">
        <v>375</v>
      </c>
      <c r="E1150" s="224">
        <f>Sheet5!$F$18</f>
        <v>66.907930261669421</v>
      </c>
      <c r="F1150" s="224">
        <v>38.983590921784625</v>
      </c>
      <c r="G1150" s="224">
        <v>67.577009564286115</v>
      </c>
      <c r="H1150" s="224">
        <v>38.983590921784625</v>
      </c>
      <c r="I1150" s="224" t="s">
        <v>279</v>
      </c>
      <c r="J1150" s="224" t="s">
        <v>277</v>
      </c>
      <c r="K1150" s="225">
        <v>0</v>
      </c>
    </row>
    <row r="1151" spans="2:11" x14ac:dyDescent="0.15">
      <c r="B1151" s="224" t="s">
        <v>20</v>
      </c>
      <c r="C1151" s="224">
        <v>13500</v>
      </c>
      <c r="D1151" s="224" t="s">
        <v>375</v>
      </c>
      <c r="E1151" s="224">
        <f>Costs!$F$18</f>
        <v>13500</v>
      </c>
      <c r="F1151" s="224">
        <v>38.983590921784625</v>
      </c>
      <c r="G1151" s="224">
        <v>13635</v>
      </c>
      <c r="H1151" s="224">
        <v>38.983590921784625</v>
      </c>
      <c r="I1151" s="224" t="s">
        <v>279</v>
      </c>
      <c r="J1151" s="224" t="s">
        <v>277</v>
      </c>
      <c r="K1151" s="225">
        <v>0</v>
      </c>
    </row>
    <row r="1152" spans="2:11" x14ac:dyDescent="0.15">
      <c r="B1152" s="224" t="s">
        <v>440</v>
      </c>
      <c r="C1152" s="224">
        <v>900</v>
      </c>
      <c r="D1152" s="224" t="s">
        <v>375</v>
      </c>
      <c r="E1152" s="224">
        <f>'Costs - Nix Pocketbook'!$F$18</f>
        <v>900</v>
      </c>
      <c r="F1152" s="224">
        <v>38.983590921784625</v>
      </c>
      <c r="G1152" s="224">
        <v>909</v>
      </c>
      <c r="H1152" s="224">
        <v>38.983590921784625</v>
      </c>
      <c r="I1152" s="224" t="s">
        <v>279</v>
      </c>
      <c r="J1152" s="224" t="s">
        <v>277</v>
      </c>
      <c r="K1152" s="225">
        <v>0</v>
      </c>
    </row>
    <row r="1153" spans="2:11" x14ac:dyDescent="0.15">
      <c r="B1153" s="224" t="s">
        <v>480</v>
      </c>
      <c r="C1153" s="224">
        <v>45</v>
      </c>
      <c r="D1153" s="224" t="s">
        <v>375</v>
      </c>
      <c r="E1153" s="224">
        <f>Sheet1!$F$18</f>
        <v>45</v>
      </c>
      <c r="F1153" s="224">
        <v>38.983590921784625</v>
      </c>
      <c r="G1153" s="224">
        <v>45.45</v>
      </c>
      <c r="H1153" s="224">
        <v>38.983590921784625</v>
      </c>
      <c r="I1153" s="224" t="s">
        <v>279</v>
      </c>
      <c r="J1153" s="224" t="s">
        <v>277</v>
      </c>
      <c r="K1153" s="225">
        <v>0</v>
      </c>
    </row>
    <row r="1154" spans="2:11" x14ac:dyDescent="0.15">
      <c r="B1154" s="224" t="s">
        <v>276</v>
      </c>
      <c r="C1154" s="224">
        <v>6</v>
      </c>
      <c r="D1154" s="224" t="s">
        <v>723</v>
      </c>
      <c r="E1154" s="224">
        <f>'Project Details and Calculation'!$F$183</f>
        <v>6</v>
      </c>
      <c r="F1154" s="224">
        <v>38.983590921784625</v>
      </c>
      <c r="G1154" s="224">
        <v>6.06</v>
      </c>
      <c r="H1154" s="224">
        <v>38.983590921784625</v>
      </c>
      <c r="I1154" s="224" t="s">
        <v>279</v>
      </c>
      <c r="J1154" s="224" t="s">
        <v>277</v>
      </c>
      <c r="K1154" s="225">
        <v>0</v>
      </c>
    </row>
    <row r="1155" spans="2:11" x14ac:dyDescent="0.15">
      <c r="B1155" s="224" t="s">
        <v>1209</v>
      </c>
      <c r="C1155" s="224">
        <v>169.72591863861433</v>
      </c>
      <c r="D1155" s="224" t="s">
        <v>446</v>
      </c>
      <c r="E1155" s="224">
        <f>Sheet6!$F$19</f>
        <v>169.72591863861433</v>
      </c>
      <c r="F1155" s="224">
        <v>38.983590921784625</v>
      </c>
      <c r="G1155" s="224">
        <v>171.42317782500047</v>
      </c>
      <c r="H1155" s="224">
        <v>38.983590921784625</v>
      </c>
      <c r="I1155" s="224" t="s">
        <v>279</v>
      </c>
      <c r="J1155" s="224" t="s">
        <v>277</v>
      </c>
      <c r="K1155" s="225">
        <v>0</v>
      </c>
    </row>
    <row r="1156" spans="2:11" x14ac:dyDescent="0.15">
      <c r="B1156" s="224" t="s">
        <v>1304</v>
      </c>
      <c r="C1156" s="224">
        <v>68.693644547383727</v>
      </c>
      <c r="D1156" s="224" t="s">
        <v>446</v>
      </c>
      <c r="E1156" s="224">
        <f>Sheet5!$F$19</f>
        <v>68.693644547383727</v>
      </c>
      <c r="F1156" s="224">
        <v>38.983590921784625</v>
      </c>
      <c r="G1156" s="224">
        <v>69.38058099285756</v>
      </c>
      <c r="H1156" s="224">
        <v>38.983590921784625</v>
      </c>
      <c r="I1156" s="224" t="s">
        <v>279</v>
      </c>
      <c r="J1156" s="224" t="s">
        <v>277</v>
      </c>
      <c r="K1156" s="225">
        <v>0</v>
      </c>
    </row>
    <row r="1157" spans="2:11" x14ac:dyDescent="0.15">
      <c r="B1157" s="224" t="s">
        <v>440</v>
      </c>
      <c r="C1157" s="224">
        <v>900</v>
      </c>
      <c r="D1157" s="224" t="s">
        <v>446</v>
      </c>
      <c r="E1157" s="224">
        <f>'Costs - Nix Pocketbook'!$F$19</f>
        <v>900</v>
      </c>
      <c r="F1157" s="224">
        <v>38.983590921784625</v>
      </c>
      <c r="G1157" s="224">
        <v>909</v>
      </c>
      <c r="H1157" s="224">
        <v>38.983590921784625</v>
      </c>
      <c r="I1157" s="224" t="s">
        <v>279</v>
      </c>
      <c r="J1157" s="224" t="s">
        <v>277</v>
      </c>
      <c r="K1157" s="225">
        <v>0</v>
      </c>
    </row>
    <row r="1158" spans="2:11" x14ac:dyDescent="0.15">
      <c r="B1158" s="224" t="s">
        <v>480</v>
      </c>
      <c r="C1158" s="224">
        <v>190</v>
      </c>
      <c r="D1158" s="224" t="s">
        <v>446</v>
      </c>
      <c r="E1158" s="224">
        <f>Sheet1!$F$19</f>
        <v>190</v>
      </c>
      <c r="F1158" s="224">
        <v>38.983590921784625</v>
      </c>
      <c r="G1158" s="224">
        <v>191.9</v>
      </c>
      <c r="H1158" s="224">
        <v>38.983590921784625</v>
      </c>
      <c r="I1158" s="224" t="s">
        <v>279</v>
      </c>
      <c r="J1158" s="224" t="s">
        <v>277</v>
      </c>
      <c r="K1158" s="225">
        <v>0</v>
      </c>
    </row>
    <row r="1159" spans="2:11" x14ac:dyDescent="0.15">
      <c r="B1159" s="224" t="s">
        <v>1209</v>
      </c>
      <c r="C1159" s="224">
        <v>45.767585305281003</v>
      </c>
      <c r="D1159" s="224" t="s">
        <v>1221</v>
      </c>
      <c r="E1159" s="224">
        <f>Sheet6!$F$2</f>
        <v>45.767585305281003</v>
      </c>
      <c r="F1159" s="224">
        <v>38.983590921784625</v>
      </c>
      <c r="G1159" s="224">
        <v>46.225261158333815</v>
      </c>
      <c r="H1159" s="224">
        <v>38.983590921784625</v>
      </c>
      <c r="I1159" s="224" t="s">
        <v>279</v>
      </c>
      <c r="J1159" s="224" t="s">
        <v>277</v>
      </c>
      <c r="K1159" s="225">
        <v>0</v>
      </c>
    </row>
    <row r="1160" spans="2:11" x14ac:dyDescent="0.15">
      <c r="B1160" s="224" t="s">
        <v>1304</v>
      </c>
      <c r="C1160" s="224">
        <v>7</v>
      </c>
      <c r="D1160" s="224" t="s">
        <v>1221</v>
      </c>
      <c r="E1160" s="224">
        <f>Sheet5!$F$2</f>
        <v>7</v>
      </c>
      <c r="F1160" s="224">
        <v>38.983590921784625</v>
      </c>
      <c r="G1160" s="224">
        <v>7.07</v>
      </c>
      <c r="H1160" s="224">
        <v>38.983590921784625</v>
      </c>
      <c r="I1160" s="224" t="s">
        <v>279</v>
      </c>
      <c r="J1160" s="224" t="s">
        <v>277</v>
      </c>
      <c r="K1160" s="225">
        <v>0</v>
      </c>
    </row>
    <row r="1161" spans="2:11" x14ac:dyDescent="0.15">
      <c r="B1161" s="224" t="s">
        <v>1209</v>
      </c>
      <c r="C1161" s="224">
        <v>180.14258530528102</v>
      </c>
      <c r="D1161" s="224" t="s">
        <v>380</v>
      </c>
      <c r="E1161" s="224">
        <f>Sheet6!$F$20</f>
        <v>180.14258530528102</v>
      </c>
      <c r="F1161" s="224">
        <v>38.983590921784625</v>
      </c>
      <c r="G1161" s="224">
        <v>181.94401115833384</v>
      </c>
      <c r="H1161" s="224">
        <v>38.983590921784625</v>
      </c>
      <c r="I1161" s="224" t="s">
        <v>279</v>
      </c>
      <c r="J1161" s="224" t="s">
        <v>277</v>
      </c>
      <c r="K1161" s="225">
        <v>0</v>
      </c>
    </row>
    <row r="1162" spans="2:11" x14ac:dyDescent="0.15">
      <c r="B1162" s="224" t="s">
        <v>1304</v>
      </c>
      <c r="C1162" s="224">
        <v>69.407930261669435</v>
      </c>
      <c r="D1162" s="224" t="s">
        <v>380</v>
      </c>
      <c r="E1162" s="224">
        <f>Sheet5!$F$20</f>
        <v>69.407930261669435</v>
      </c>
      <c r="F1162" s="224">
        <v>38.983590921784625</v>
      </c>
      <c r="G1162" s="224">
        <v>70.102009564286135</v>
      </c>
      <c r="H1162" s="224">
        <v>38.983590921784625</v>
      </c>
      <c r="I1162" s="224" t="s">
        <v>279</v>
      </c>
      <c r="J1162" s="224" t="s">
        <v>277</v>
      </c>
      <c r="K1162" s="225">
        <v>0</v>
      </c>
    </row>
    <row r="1163" spans="2:11" x14ac:dyDescent="0.15">
      <c r="B1163" s="224" t="s">
        <v>20</v>
      </c>
      <c r="C1163" s="224">
        <v>4.4000000000000004</v>
      </c>
      <c r="D1163" s="224" t="s">
        <v>380</v>
      </c>
      <c r="E1163" s="224">
        <f>Costs!$F$20</f>
        <v>4.4000000000000004</v>
      </c>
      <c r="F1163" s="224">
        <v>38.983590921784625</v>
      </c>
      <c r="G1163" s="224">
        <v>4.444</v>
      </c>
      <c r="H1163" s="224">
        <v>38.983590921784625</v>
      </c>
      <c r="I1163" s="224" t="s">
        <v>279</v>
      </c>
      <c r="J1163" s="224" t="s">
        <v>277</v>
      </c>
      <c r="K1163" s="225">
        <v>0</v>
      </c>
    </row>
    <row r="1164" spans="2:11" x14ac:dyDescent="0.15">
      <c r="B1164" s="224" t="s">
        <v>440</v>
      </c>
      <c r="C1164" s="224">
        <v>215</v>
      </c>
      <c r="D1164" s="224" t="s">
        <v>380</v>
      </c>
      <c r="E1164" s="224">
        <f>'Costs - Nix Pocketbook'!$F$20</f>
        <v>215</v>
      </c>
      <c r="F1164" s="224">
        <v>38.983590921784625</v>
      </c>
      <c r="G1164" s="224">
        <v>217.15</v>
      </c>
      <c r="H1164" s="224">
        <v>38.983590921784625</v>
      </c>
      <c r="I1164" s="224" t="s">
        <v>279</v>
      </c>
      <c r="J1164" s="224" t="s">
        <v>277</v>
      </c>
      <c r="K1164" s="225">
        <v>0</v>
      </c>
    </row>
    <row r="1165" spans="2:11" x14ac:dyDescent="0.15">
      <c r="B1165" s="224" t="s">
        <v>480</v>
      </c>
      <c r="C1165" s="224">
        <v>100</v>
      </c>
      <c r="D1165" s="224" t="s">
        <v>380</v>
      </c>
      <c r="E1165" s="224">
        <f>Sheet1!$F$20</f>
        <v>100</v>
      </c>
      <c r="F1165" s="224">
        <v>38.983590921784625</v>
      </c>
      <c r="G1165" s="224">
        <v>101</v>
      </c>
      <c r="H1165" s="224">
        <v>38.983590921784625</v>
      </c>
      <c r="I1165" s="224" t="s">
        <v>279</v>
      </c>
      <c r="J1165" s="224" t="s">
        <v>277</v>
      </c>
      <c r="K1165" s="225">
        <v>0</v>
      </c>
    </row>
    <row r="1166" spans="2:11" x14ac:dyDescent="0.15">
      <c r="B1166" s="224" t="s">
        <v>1209</v>
      </c>
      <c r="C1166" s="224">
        <v>190.55925197194767</v>
      </c>
      <c r="D1166" s="224" t="s">
        <v>383</v>
      </c>
      <c r="E1166" s="224">
        <f>Sheet6!$F$21</f>
        <v>190.55925197194767</v>
      </c>
      <c r="F1166" s="224">
        <v>38.983590921784625</v>
      </c>
      <c r="G1166" s="224">
        <v>192.46484449166715</v>
      </c>
      <c r="H1166" s="224">
        <v>38.983590921784625</v>
      </c>
      <c r="I1166" s="224" t="s">
        <v>279</v>
      </c>
      <c r="J1166" s="224" t="s">
        <v>277</v>
      </c>
      <c r="K1166" s="225">
        <v>0</v>
      </c>
    </row>
    <row r="1167" spans="2:11" x14ac:dyDescent="0.15">
      <c r="B1167" s="224" t="s">
        <v>1304</v>
      </c>
      <c r="C1167" s="224">
        <v>70.657930261669435</v>
      </c>
      <c r="D1167" s="224" t="s">
        <v>383</v>
      </c>
      <c r="E1167" s="224">
        <f>Sheet5!$F$21</f>
        <v>70.657930261669435</v>
      </c>
      <c r="F1167" s="224">
        <v>38.983590921784625</v>
      </c>
      <c r="G1167" s="224">
        <v>71.364509564286124</v>
      </c>
      <c r="H1167" s="224">
        <v>38.983590921784625</v>
      </c>
      <c r="I1167" s="224" t="s">
        <v>279</v>
      </c>
      <c r="J1167" s="224" t="s">
        <v>277</v>
      </c>
      <c r="K1167" s="225">
        <v>0</v>
      </c>
    </row>
    <row r="1168" spans="2:11" x14ac:dyDescent="0.15">
      <c r="B1168" s="224" t="s">
        <v>20</v>
      </c>
      <c r="C1168" s="224">
        <v>4.3499999999999996</v>
      </c>
      <c r="D1168" s="224" t="s">
        <v>383</v>
      </c>
      <c r="E1168" s="224">
        <f>Costs!$F$21</f>
        <v>4.3499999999999996</v>
      </c>
      <c r="F1168" s="224">
        <v>38.983590921784625</v>
      </c>
      <c r="G1168" s="224">
        <v>4.3934999999999995</v>
      </c>
      <c r="H1168" s="224">
        <v>38.983590921784625</v>
      </c>
      <c r="I1168" s="224" t="s">
        <v>279</v>
      </c>
      <c r="J1168" s="224" t="s">
        <v>277</v>
      </c>
      <c r="K1168" s="225">
        <v>0</v>
      </c>
    </row>
    <row r="1169" spans="2:11" x14ac:dyDescent="0.15">
      <c r="B1169" s="224" t="s">
        <v>440</v>
      </c>
      <c r="C1169" s="224">
        <v>210</v>
      </c>
      <c r="D1169" s="224" t="s">
        <v>383</v>
      </c>
      <c r="E1169" s="224">
        <f>'Costs - Nix Pocketbook'!$F$21</f>
        <v>210</v>
      </c>
      <c r="F1169" s="224">
        <v>38.983590921784625</v>
      </c>
      <c r="G1169" s="224">
        <v>212.1</v>
      </c>
      <c r="H1169" s="224">
        <v>38.983590921784625</v>
      </c>
      <c r="I1169" s="224" t="s">
        <v>279</v>
      </c>
      <c r="J1169" s="224" t="s">
        <v>277</v>
      </c>
      <c r="K1169" s="225">
        <v>0</v>
      </c>
    </row>
    <row r="1170" spans="2:11" x14ac:dyDescent="0.15">
      <c r="B1170" s="224" t="s">
        <v>480</v>
      </c>
      <c r="C1170" s="224">
        <v>90</v>
      </c>
      <c r="D1170" s="224" t="s">
        <v>383</v>
      </c>
      <c r="E1170" s="224">
        <f>Sheet1!$F$21</f>
        <v>90</v>
      </c>
      <c r="F1170" s="224">
        <v>38.983590921784625</v>
      </c>
      <c r="G1170" s="224">
        <v>90.9</v>
      </c>
      <c r="H1170" s="224">
        <v>38.983590921784625</v>
      </c>
      <c r="I1170" s="224" t="s">
        <v>279</v>
      </c>
      <c r="J1170" s="224" t="s">
        <v>277</v>
      </c>
      <c r="K1170" s="225">
        <v>0</v>
      </c>
    </row>
    <row r="1171" spans="2:11" x14ac:dyDescent="0.15">
      <c r="B1171" s="224" t="s">
        <v>1209</v>
      </c>
      <c r="C1171" s="224">
        <v>200.97591863861433</v>
      </c>
      <c r="D1171" s="224" t="s">
        <v>386</v>
      </c>
      <c r="E1171" s="224">
        <f>Sheet6!$F$22</f>
        <v>200.97591863861433</v>
      </c>
      <c r="F1171" s="224">
        <v>38.983590921784625</v>
      </c>
      <c r="G1171" s="224">
        <v>202.98567782500047</v>
      </c>
      <c r="H1171" s="224">
        <v>38.983590921784625</v>
      </c>
      <c r="I1171" s="224" t="s">
        <v>279</v>
      </c>
      <c r="J1171" s="224" t="s">
        <v>277</v>
      </c>
      <c r="K1171" s="225">
        <v>0</v>
      </c>
    </row>
    <row r="1172" spans="2:11" x14ac:dyDescent="0.15">
      <c r="B1172" s="224" t="s">
        <v>1304</v>
      </c>
      <c r="C1172" s="224">
        <v>71.015073118812296</v>
      </c>
      <c r="D1172" s="224" t="s">
        <v>386</v>
      </c>
      <c r="E1172" s="224">
        <f>Sheet5!$F$22</f>
        <v>71.015073118812296</v>
      </c>
      <c r="F1172" s="224">
        <v>38.983590921784625</v>
      </c>
      <c r="G1172" s="224">
        <v>71.725223850000418</v>
      </c>
      <c r="H1172" s="224">
        <v>38.983590921784625</v>
      </c>
      <c r="I1172" s="224" t="s">
        <v>279</v>
      </c>
      <c r="J1172" s="224" t="s">
        <v>277</v>
      </c>
      <c r="K1172" s="225">
        <v>0</v>
      </c>
    </row>
    <row r="1173" spans="2:11" x14ac:dyDescent="0.15">
      <c r="B1173" s="224" t="s">
        <v>20</v>
      </c>
      <c r="C1173" s="224">
        <v>6.8</v>
      </c>
      <c r="D1173" s="224" t="s">
        <v>386</v>
      </c>
      <c r="E1173" s="224">
        <f>Costs!$F$22</f>
        <v>6.8</v>
      </c>
      <c r="F1173" s="224">
        <v>38.983590921784625</v>
      </c>
      <c r="G1173" s="224">
        <v>6.8679999999999994</v>
      </c>
      <c r="H1173" s="224">
        <v>38.983590921784625</v>
      </c>
      <c r="I1173" s="224" t="s">
        <v>279</v>
      </c>
      <c r="J1173" s="224" t="s">
        <v>277</v>
      </c>
      <c r="K1173" s="225">
        <v>0</v>
      </c>
    </row>
    <row r="1174" spans="2:11" x14ac:dyDescent="0.15">
      <c r="B1174" s="224" t="s">
        <v>440</v>
      </c>
      <c r="C1174" s="224">
        <v>160</v>
      </c>
      <c r="D1174" s="224" t="s">
        <v>386</v>
      </c>
      <c r="E1174" s="224">
        <f>'Costs - Nix Pocketbook'!$F$22</f>
        <v>160</v>
      </c>
      <c r="F1174" s="224">
        <v>38.983590921784625</v>
      </c>
      <c r="G1174" s="224">
        <v>161.6</v>
      </c>
      <c r="H1174" s="224">
        <v>38.983590921784625</v>
      </c>
      <c r="I1174" s="224" t="s">
        <v>279</v>
      </c>
      <c r="J1174" s="224" t="s">
        <v>277</v>
      </c>
      <c r="K1174" s="225">
        <v>0</v>
      </c>
    </row>
    <row r="1175" spans="2:11" x14ac:dyDescent="0.15">
      <c r="B1175" s="224" t="s">
        <v>480</v>
      </c>
      <c r="C1175" s="224">
        <v>135</v>
      </c>
      <c r="D1175" s="224" t="s">
        <v>386</v>
      </c>
      <c r="E1175" s="224">
        <f>Sheet1!$F$22</f>
        <v>135</v>
      </c>
      <c r="F1175" s="224">
        <v>38.983590921784625</v>
      </c>
      <c r="G1175" s="224">
        <v>136.35</v>
      </c>
      <c r="H1175" s="224">
        <v>38.983590921784625</v>
      </c>
      <c r="I1175" s="224" t="s">
        <v>279</v>
      </c>
      <c r="J1175" s="224" t="s">
        <v>277</v>
      </c>
      <c r="K1175" s="225">
        <v>0</v>
      </c>
    </row>
    <row r="1176" spans="2:11" x14ac:dyDescent="0.15">
      <c r="B1176" s="224" t="s">
        <v>1209</v>
      </c>
      <c r="C1176" s="224">
        <v>211.39258530528102</v>
      </c>
      <c r="D1176" s="224" t="s">
        <v>389</v>
      </c>
      <c r="E1176" s="224">
        <f>Sheet6!$F$23</f>
        <v>211.39258530528102</v>
      </c>
      <c r="F1176" s="224">
        <v>38.983590921784625</v>
      </c>
      <c r="G1176" s="224">
        <v>213.50651115833384</v>
      </c>
      <c r="H1176" s="224">
        <v>38.983590921784625</v>
      </c>
      <c r="I1176" s="224" t="s">
        <v>279</v>
      </c>
      <c r="J1176" s="224" t="s">
        <v>277</v>
      </c>
      <c r="K1176" s="225">
        <v>0</v>
      </c>
    </row>
    <row r="1177" spans="2:11" x14ac:dyDescent="0.15">
      <c r="B1177" s="224" t="s">
        <v>1304</v>
      </c>
      <c r="C1177" s="224">
        <v>71.907930261669421</v>
      </c>
      <c r="D1177" s="224" t="s">
        <v>389</v>
      </c>
      <c r="E1177" s="224">
        <f>Sheet5!$F$23</f>
        <v>71.907930261669421</v>
      </c>
      <c r="F1177" s="224">
        <v>38.983590921784625</v>
      </c>
      <c r="G1177" s="224">
        <v>72.627009564286112</v>
      </c>
      <c r="H1177" s="224">
        <v>38.983590921784625</v>
      </c>
      <c r="I1177" s="224" t="s">
        <v>279</v>
      </c>
      <c r="J1177" s="224" t="s">
        <v>277</v>
      </c>
      <c r="K1177" s="225">
        <v>0</v>
      </c>
    </row>
    <row r="1178" spans="2:11" x14ac:dyDescent="0.15">
      <c r="B1178" s="224" t="s">
        <v>20</v>
      </c>
      <c r="C1178" s="224">
        <v>8.4</v>
      </c>
      <c r="D1178" s="224" t="s">
        <v>389</v>
      </c>
      <c r="E1178" s="224">
        <f>Costs!$F$23</f>
        <v>8.4</v>
      </c>
      <c r="F1178" s="224">
        <v>38.983590921784625</v>
      </c>
      <c r="G1178" s="224">
        <v>8.484</v>
      </c>
      <c r="H1178" s="224">
        <v>38.983590921784625</v>
      </c>
      <c r="I1178" s="224" t="s">
        <v>279</v>
      </c>
      <c r="J1178" s="224" t="s">
        <v>277</v>
      </c>
      <c r="K1178" s="225">
        <v>0</v>
      </c>
    </row>
    <row r="1179" spans="2:11" x14ac:dyDescent="0.15">
      <c r="B1179" s="224" t="s">
        <v>440</v>
      </c>
      <c r="C1179" s="224">
        <v>135</v>
      </c>
      <c r="D1179" s="224" t="s">
        <v>389</v>
      </c>
      <c r="E1179" s="224">
        <f>'Costs - Nix Pocketbook'!$F$23</f>
        <v>135</v>
      </c>
      <c r="F1179" s="224">
        <v>38.983590921784625</v>
      </c>
      <c r="G1179" s="224">
        <v>136.35</v>
      </c>
      <c r="H1179" s="224">
        <v>38.983590921784625</v>
      </c>
      <c r="I1179" s="224" t="s">
        <v>279</v>
      </c>
      <c r="J1179" s="224" t="s">
        <v>277</v>
      </c>
      <c r="K1179" s="225">
        <v>0</v>
      </c>
    </row>
    <row r="1180" spans="2:11" x14ac:dyDescent="0.15">
      <c r="B1180" s="224" t="s">
        <v>480</v>
      </c>
      <c r="C1180" s="224">
        <v>210</v>
      </c>
      <c r="D1180" s="224" t="s">
        <v>389</v>
      </c>
      <c r="E1180" s="224">
        <f>Sheet1!$F$23</f>
        <v>210</v>
      </c>
      <c r="F1180" s="224">
        <v>38.983590921784625</v>
      </c>
      <c r="G1180" s="224">
        <v>212.1</v>
      </c>
      <c r="H1180" s="224">
        <v>38.983590921784625</v>
      </c>
      <c r="I1180" s="224" t="s">
        <v>279</v>
      </c>
      <c r="J1180" s="224" t="s">
        <v>277</v>
      </c>
      <c r="K1180" s="225">
        <v>0</v>
      </c>
    </row>
    <row r="1181" spans="2:11" x14ac:dyDescent="0.15">
      <c r="B1181" s="224" t="s">
        <v>276</v>
      </c>
      <c r="C1181" s="224">
        <v>100</v>
      </c>
      <c r="D1181" s="224" t="s">
        <v>280</v>
      </c>
      <c r="E1181" s="224">
        <f>'Project Details and Calculation'!$F$24</f>
        <v>100</v>
      </c>
      <c r="F1181" s="224">
        <v>38.983590921784625</v>
      </c>
      <c r="G1181" s="224">
        <v>101</v>
      </c>
      <c r="H1181" s="224">
        <v>38.983590921784625</v>
      </c>
      <c r="I1181" s="224" t="s">
        <v>279</v>
      </c>
      <c r="J1181" s="224" t="s">
        <v>277</v>
      </c>
      <c r="K1181" s="225">
        <v>0</v>
      </c>
    </row>
    <row r="1182" spans="2:11" x14ac:dyDescent="0.15">
      <c r="B1182" s="224" t="s">
        <v>1209</v>
      </c>
      <c r="C1182" s="224">
        <v>221.80925197194767</v>
      </c>
      <c r="D1182" s="224" t="s">
        <v>280</v>
      </c>
      <c r="E1182" s="224">
        <f>Sheet6!$F$24</f>
        <v>221.80925197194767</v>
      </c>
      <c r="F1182" s="224">
        <v>38.983590921784625</v>
      </c>
      <c r="G1182" s="224">
        <v>224.02734449166715</v>
      </c>
      <c r="H1182" s="224">
        <v>38.983590921784625</v>
      </c>
      <c r="I1182" s="224" t="s">
        <v>279</v>
      </c>
      <c r="J1182" s="224" t="s">
        <v>277</v>
      </c>
      <c r="K1182" s="225">
        <v>0</v>
      </c>
    </row>
    <row r="1183" spans="2:11" x14ac:dyDescent="0.15">
      <c r="B1183" s="224" t="s">
        <v>1304</v>
      </c>
      <c r="C1183" s="224">
        <v>78.693644547383727</v>
      </c>
      <c r="D1183" s="224" t="s">
        <v>280</v>
      </c>
      <c r="E1183" s="224">
        <f>Sheet5!$F$24</f>
        <v>78.693644547383727</v>
      </c>
      <c r="F1183" s="224">
        <v>38.983590921784625</v>
      </c>
      <c r="G1183" s="224">
        <v>79.480580992857568</v>
      </c>
      <c r="H1183" s="224">
        <v>38.983590921784625</v>
      </c>
      <c r="I1183" s="224" t="s">
        <v>279</v>
      </c>
      <c r="J1183" s="224" t="s">
        <v>277</v>
      </c>
      <c r="K1183" s="225">
        <v>0</v>
      </c>
    </row>
    <row r="1184" spans="2:11" x14ac:dyDescent="0.15">
      <c r="B1184" s="224" t="s">
        <v>20</v>
      </c>
      <c r="C1184" s="224">
        <v>5.7</v>
      </c>
      <c r="D1184" s="224" t="s">
        <v>280</v>
      </c>
      <c r="E1184" s="224">
        <f>Costs!$F$24</f>
        <v>5.7</v>
      </c>
      <c r="F1184" s="224">
        <v>38.983590921784625</v>
      </c>
      <c r="G1184" s="224">
        <v>5.7570000000000006</v>
      </c>
      <c r="H1184" s="224">
        <v>38.983590921784625</v>
      </c>
      <c r="I1184" s="224" t="s">
        <v>279</v>
      </c>
      <c r="J1184" s="224" t="s">
        <v>277</v>
      </c>
      <c r="K1184" s="225">
        <v>0</v>
      </c>
    </row>
    <row r="1185" spans="2:11" x14ac:dyDescent="0.15">
      <c r="B1185" s="224" t="s">
        <v>440</v>
      </c>
      <c r="C1185" s="224">
        <v>210</v>
      </c>
      <c r="D1185" s="224" t="s">
        <v>280</v>
      </c>
      <c r="E1185" s="224">
        <f>'Costs - Nix Pocketbook'!$F$24</f>
        <v>210</v>
      </c>
      <c r="F1185" s="224">
        <v>38.983590921784625</v>
      </c>
      <c r="G1185" s="224">
        <v>212.1</v>
      </c>
      <c r="H1185" s="224">
        <v>38.983590921784625</v>
      </c>
      <c r="I1185" s="224" t="s">
        <v>279</v>
      </c>
      <c r="J1185" s="224" t="s">
        <v>277</v>
      </c>
      <c r="K1185" s="225">
        <v>0</v>
      </c>
    </row>
    <row r="1186" spans="2:11" x14ac:dyDescent="0.15">
      <c r="B1186" s="224" t="s">
        <v>480</v>
      </c>
      <c r="C1186" s="224">
        <v>210</v>
      </c>
      <c r="D1186" s="224" t="s">
        <v>280</v>
      </c>
      <c r="E1186" s="224">
        <f>Sheet1!$F$24</f>
        <v>210</v>
      </c>
      <c r="F1186" s="224">
        <v>38.983590921784625</v>
      </c>
      <c r="G1186" s="224">
        <v>212.1</v>
      </c>
      <c r="H1186" s="224">
        <v>38.983590921784625</v>
      </c>
      <c r="I1186" s="224" t="s">
        <v>279</v>
      </c>
      <c r="J1186" s="224" t="s">
        <v>277</v>
      </c>
      <c r="K1186" s="225">
        <v>0</v>
      </c>
    </row>
    <row r="1187" spans="2:11" x14ac:dyDescent="0.15">
      <c r="B1187" s="224" t="s">
        <v>1209</v>
      </c>
      <c r="C1187" s="224">
        <v>232.22591863861433</v>
      </c>
      <c r="D1187" s="224" t="s">
        <v>482</v>
      </c>
      <c r="E1187" s="224">
        <f>Sheet6!$F$25</f>
        <v>232.22591863861433</v>
      </c>
      <c r="F1187" s="224">
        <v>38.983590921784625</v>
      </c>
      <c r="G1187" s="224">
        <v>234.54817782500047</v>
      </c>
      <c r="H1187" s="224">
        <v>38.983590921784625</v>
      </c>
      <c r="I1187" s="224" t="s">
        <v>279</v>
      </c>
      <c r="J1187" s="224" t="s">
        <v>277</v>
      </c>
      <c r="K1187" s="225">
        <v>0</v>
      </c>
    </row>
    <row r="1188" spans="2:11" x14ac:dyDescent="0.15">
      <c r="B1188" s="224" t="s">
        <v>1304</v>
      </c>
      <c r="C1188" s="224">
        <v>78.693644547383727</v>
      </c>
      <c r="D1188" s="224" t="s">
        <v>482</v>
      </c>
      <c r="E1188" s="224">
        <f>Sheet5!$F$25</f>
        <v>78.693644547383727</v>
      </c>
      <c r="F1188" s="224">
        <v>38.983590921784625</v>
      </c>
      <c r="G1188" s="224">
        <v>79.480580992857568</v>
      </c>
      <c r="H1188" s="224">
        <v>38.983590921784625</v>
      </c>
      <c r="I1188" s="224" t="s">
        <v>279</v>
      </c>
      <c r="J1188" s="224" t="s">
        <v>277</v>
      </c>
      <c r="K1188" s="225">
        <v>0</v>
      </c>
    </row>
    <row r="1189" spans="2:11" x14ac:dyDescent="0.15">
      <c r="B1189" s="224" t="s">
        <v>480</v>
      </c>
      <c r="C1189" s="224">
        <v>160</v>
      </c>
      <c r="D1189" s="224" t="s">
        <v>482</v>
      </c>
      <c r="E1189" s="224">
        <f>Sheet1!$F$25</f>
        <v>160</v>
      </c>
      <c r="F1189" s="224">
        <v>38.983590921784625</v>
      </c>
      <c r="G1189" s="224">
        <v>161.6</v>
      </c>
      <c r="H1189" s="224">
        <v>38.983590921784625</v>
      </c>
      <c r="I1189" s="224" t="s">
        <v>279</v>
      </c>
      <c r="J1189" s="224" t="s">
        <v>277</v>
      </c>
      <c r="K1189" s="225">
        <v>0</v>
      </c>
    </row>
    <row r="1190" spans="2:11" x14ac:dyDescent="0.15">
      <c r="B1190" s="224" t="s">
        <v>1209</v>
      </c>
      <c r="C1190" s="224">
        <v>242.64258530528099</v>
      </c>
      <c r="D1190" s="224" t="s">
        <v>398</v>
      </c>
      <c r="E1190" s="224">
        <f>Sheet6!$F$26</f>
        <v>242.64258530528099</v>
      </c>
      <c r="F1190" s="224">
        <v>38.983590921784625</v>
      </c>
      <c r="G1190" s="224">
        <v>245.06901115833381</v>
      </c>
      <c r="H1190" s="224">
        <v>38.983590921784625</v>
      </c>
      <c r="I1190" s="224" t="s">
        <v>279</v>
      </c>
      <c r="J1190" s="224" t="s">
        <v>277</v>
      </c>
      <c r="K1190" s="225">
        <v>0</v>
      </c>
    </row>
    <row r="1191" spans="2:11" x14ac:dyDescent="0.15">
      <c r="B1191" s="224" t="s">
        <v>1304</v>
      </c>
      <c r="C1191" s="224">
        <v>82.086501690240851</v>
      </c>
      <c r="D1191" s="224" t="s">
        <v>398</v>
      </c>
      <c r="E1191" s="224">
        <f>Sheet5!$F$26</f>
        <v>82.086501690240851</v>
      </c>
      <c r="F1191" s="224">
        <v>38.983590921784625</v>
      </c>
      <c r="G1191" s="224">
        <v>82.907366707143254</v>
      </c>
      <c r="H1191" s="224">
        <v>38.983590921784625</v>
      </c>
      <c r="I1191" s="224" t="s">
        <v>279</v>
      </c>
      <c r="J1191" s="224" t="s">
        <v>277</v>
      </c>
      <c r="K1191" s="225">
        <v>0</v>
      </c>
    </row>
    <row r="1192" spans="2:11" x14ac:dyDescent="0.15">
      <c r="B1192" s="224" t="s">
        <v>20</v>
      </c>
      <c r="C1192" s="224">
        <v>400</v>
      </c>
      <c r="D1192" s="224" t="s">
        <v>398</v>
      </c>
      <c r="E1192" s="224">
        <f>Costs!$F$26</f>
        <v>400</v>
      </c>
      <c r="F1192" s="224">
        <v>38.983590921784625</v>
      </c>
      <c r="G1192" s="224">
        <v>404</v>
      </c>
      <c r="H1192" s="224">
        <v>38.983590921784625</v>
      </c>
      <c r="I1192" s="224" t="s">
        <v>279</v>
      </c>
      <c r="J1192" s="224" t="s">
        <v>277</v>
      </c>
      <c r="K1192" s="225">
        <v>0</v>
      </c>
    </row>
    <row r="1193" spans="2:11" x14ac:dyDescent="0.15">
      <c r="B1193" s="224" t="s">
        <v>1209</v>
      </c>
      <c r="C1193" s="224">
        <v>253.05925197194767</v>
      </c>
      <c r="D1193" s="224" t="s">
        <v>401</v>
      </c>
      <c r="E1193" s="224">
        <f>Sheet6!$F$27</f>
        <v>253.05925197194767</v>
      </c>
      <c r="F1193" s="224">
        <v>38.983590921784625</v>
      </c>
      <c r="G1193" s="224">
        <v>255.58984449166715</v>
      </c>
      <c r="H1193" s="224">
        <v>38.983590921784625</v>
      </c>
      <c r="I1193" s="224" t="s">
        <v>279</v>
      </c>
      <c r="J1193" s="224" t="s">
        <v>277</v>
      </c>
      <c r="K1193" s="225">
        <v>0</v>
      </c>
    </row>
    <row r="1194" spans="2:11" x14ac:dyDescent="0.15">
      <c r="B1194" s="224" t="s">
        <v>1304</v>
      </c>
      <c r="C1194" s="224">
        <v>85.300787404526588</v>
      </c>
      <c r="D1194" s="224" t="s">
        <v>401</v>
      </c>
      <c r="E1194" s="224">
        <f>Sheet5!$F$27</f>
        <v>85.300787404526588</v>
      </c>
      <c r="F1194" s="224">
        <v>38.983590921784625</v>
      </c>
      <c r="G1194" s="224">
        <v>86.153795278571849</v>
      </c>
      <c r="H1194" s="224">
        <v>38.983590921784625</v>
      </c>
      <c r="I1194" s="224" t="s">
        <v>279</v>
      </c>
      <c r="J1194" s="224" t="s">
        <v>277</v>
      </c>
      <c r="K1194" s="225">
        <v>0</v>
      </c>
    </row>
    <row r="1195" spans="2:11" x14ac:dyDescent="0.15">
      <c r="B1195" s="224" t="s">
        <v>20</v>
      </c>
      <c r="C1195" s="224">
        <v>400</v>
      </c>
      <c r="D1195" s="224" t="s">
        <v>401</v>
      </c>
      <c r="E1195" s="224">
        <f>Costs!$F$27</f>
        <v>400</v>
      </c>
      <c r="F1195" s="224">
        <v>38.983590921784625</v>
      </c>
      <c r="G1195" s="224">
        <v>404</v>
      </c>
      <c r="H1195" s="224">
        <v>38.983590921784625</v>
      </c>
      <c r="I1195" s="224" t="s">
        <v>279</v>
      </c>
      <c r="J1195" s="224" t="s">
        <v>277</v>
      </c>
      <c r="K1195" s="225">
        <v>0</v>
      </c>
    </row>
    <row r="1196" spans="2:11" x14ac:dyDescent="0.15">
      <c r="B1196" s="224" t="s">
        <v>440</v>
      </c>
      <c r="C1196" s="224">
        <v>220</v>
      </c>
      <c r="D1196" s="224" t="s">
        <v>401</v>
      </c>
      <c r="E1196" s="224">
        <f>'Costs - Nix Pocketbook'!$F$27</f>
        <v>220</v>
      </c>
      <c r="F1196" s="224">
        <v>38.983590921784625</v>
      </c>
      <c r="G1196" s="224">
        <v>222.2</v>
      </c>
      <c r="H1196" s="224">
        <v>38.983590921784625</v>
      </c>
      <c r="I1196" s="224" t="s">
        <v>279</v>
      </c>
      <c r="J1196" s="224" t="s">
        <v>277</v>
      </c>
      <c r="K1196" s="225">
        <v>0</v>
      </c>
    </row>
    <row r="1197" spans="2:11" x14ac:dyDescent="0.15">
      <c r="B1197" s="224" t="s">
        <v>1209</v>
      </c>
      <c r="C1197" s="224">
        <v>263.47591863861436</v>
      </c>
      <c r="D1197" s="224" t="s">
        <v>465</v>
      </c>
      <c r="E1197" s="224">
        <f>Sheet6!$F$28</f>
        <v>263.47591863861436</v>
      </c>
      <c r="F1197" s="224">
        <v>38.983590921784625</v>
      </c>
      <c r="G1197" s="224">
        <v>266.11067782500049</v>
      </c>
      <c r="H1197" s="224">
        <v>38.983590921784625</v>
      </c>
      <c r="I1197" s="224" t="s">
        <v>279</v>
      </c>
      <c r="J1197" s="224" t="s">
        <v>277</v>
      </c>
      <c r="K1197" s="225">
        <v>0</v>
      </c>
    </row>
    <row r="1198" spans="2:11" x14ac:dyDescent="0.15">
      <c r="B1198" s="224" t="s">
        <v>1304</v>
      </c>
      <c r="C1198" s="224">
        <v>93.336501690240866</v>
      </c>
      <c r="D1198" s="224" t="s">
        <v>465</v>
      </c>
      <c r="E1198" s="224">
        <f>Sheet5!$F$28</f>
        <v>93.336501690240866</v>
      </c>
      <c r="F1198" s="224">
        <v>38.983590921784625</v>
      </c>
      <c r="G1198" s="224">
        <v>94.269866707143279</v>
      </c>
      <c r="H1198" s="224">
        <v>38.983590921784625</v>
      </c>
      <c r="I1198" s="224" t="s">
        <v>279</v>
      </c>
      <c r="J1198" s="224" t="s">
        <v>277</v>
      </c>
      <c r="K1198" s="225">
        <v>0</v>
      </c>
    </row>
    <row r="1199" spans="2:11" x14ac:dyDescent="0.15">
      <c r="B1199" s="224" t="s">
        <v>440</v>
      </c>
      <c r="C1199" s="224">
        <v>405</v>
      </c>
      <c r="D1199" s="224" t="s">
        <v>465</v>
      </c>
      <c r="E1199" s="224">
        <f>'Costs - Nix Pocketbook'!$F$28</f>
        <v>405</v>
      </c>
      <c r="F1199" s="224">
        <v>38.983590921784625</v>
      </c>
      <c r="G1199" s="224">
        <v>409.05</v>
      </c>
      <c r="H1199" s="224">
        <v>38.983590921784625</v>
      </c>
      <c r="I1199" s="224" t="s">
        <v>279</v>
      </c>
      <c r="J1199" s="224" t="s">
        <v>277</v>
      </c>
      <c r="K1199" s="225">
        <v>0</v>
      </c>
    </row>
    <row r="1200" spans="2:11" x14ac:dyDescent="0.15">
      <c r="B1200" s="224" t="s">
        <v>1209</v>
      </c>
      <c r="C1200" s="224">
        <v>273.89258530528099</v>
      </c>
      <c r="D1200" s="224" t="s">
        <v>406</v>
      </c>
      <c r="E1200" s="224">
        <f>Sheet6!$F$29</f>
        <v>273.89258530528099</v>
      </c>
      <c r="F1200" s="224">
        <v>38.983590921784625</v>
      </c>
      <c r="G1200" s="224">
        <v>276.63151115833381</v>
      </c>
      <c r="H1200" s="224">
        <v>38.983590921784625</v>
      </c>
      <c r="I1200" s="224" t="s">
        <v>279</v>
      </c>
      <c r="J1200" s="224" t="s">
        <v>277</v>
      </c>
      <c r="K1200" s="225">
        <v>0</v>
      </c>
    </row>
    <row r="1201" spans="2:11" x14ac:dyDescent="0.15">
      <c r="B1201" s="224" t="s">
        <v>1304</v>
      </c>
      <c r="C1201" s="224">
        <v>95.300787404526574</v>
      </c>
      <c r="D1201" s="224" t="s">
        <v>406</v>
      </c>
      <c r="E1201" s="224">
        <f>Sheet5!$F$29</f>
        <v>95.300787404526574</v>
      </c>
      <c r="F1201" s="224">
        <v>38.983590921784625</v>
      </c>
      <c r="G1201" s="224">
        <v>96.253795278571843</v>
      </c>
      <c r="H1201" s="224">
        <v>38.983590921784625</v>
      </c>
      <c r="I1201" s="224" t="s">
        <v>279</v>
      </c>
      <c r="J1201" s="224" t="s">
        <v>277</v>
      </c>
      <c r="K1201" s="225">
        <v>0</v>
      </c>
    </row>
    <row r="1202" spans="2:11" x14ac:dyDescent="0.15">
      <c r="B1202" s="224" t="s">
        <v>20</v>
      </c>
      <c r="C1202" s="224">
        <v>600</v>
      </c>
      <c r="D1202" s="224" t="s">
        <v>406</v>
      </c>
      <c r="E1202" s="224">
        <f>Costs!$F$29</f>
        <v>600</v>
      </c>
      <c r="F1202" s="224">
        <v>38.983590921784625</v>
      </c>
      <c r="G1202" s="224">
        <v>606</v>
      </c>
      <c r="H1202" s="224">
        <v>38.983590921784625</v>
      </c>
      <c r="I1202" s="224" t="s">
        <v>279</v>
      </c>
      <c r="J1202" s="224" t="s">
        <v>277</v>
      </c>
      <c r="K1202" s="225">
        <v>0</v>
      </c>
    </row>
    <row r="1203" spans="2:11" x14ac:dyDescent="0.15">
      <c r="B1203" s="224" t="s">
        <v>440</v>
      </c>
      <c r="C1203" s="224">
        <v>115</v>
      </c>
      <c r="D1203" s="224" t="s">
        <v>406</v>
      </c>
      <c r="E1203" s="224">
        <f>'Costs - Nix Pocketbook'!$F$29</f>
        <v>115</v>
      </c>
      <c r="F1203" s="224">
        <v>38.983590921784625</v>
      </c>
      <c r="G1203" s="224">
        <v>116.15</v>
      </c>
      <c r="H1203" s="224">
        <v>38.983590921784625</v>
      </c>
      <c r="I1203" s="224" t="s">
        <v>279</v>
      </c>
      <c r="J1203" s="224" t="s">
        <v>277</v>
      </c>
      <c r="K1203" s="225">
        <v>0</v>
      </c>
    </row>
    <row r="1204" spans="2:11" x14ac:dyDescent="0.15">
      <c r="B1204" s="224" t="s">
        <v>1209</v>
      </c>
      <c r="C1204" s="224">
        <v>46.809251971947674</v>
      </c>
      <c r="D1204" s="224" t="s">
        <v>1228</v>
      </c>
      <c r="E1204" s="224">
        <f>Sheet6!$F$3</f>
        <v>46.809251971947674</v>
      </c>
      <c r="F1204" s="224">
        <v>38.983590921784625</v>
      </c>
      <c r="G1204" s="224">
        <v>47.277344491667151</v>
      </c>
      <c r="H1204" s="224">
        <v>38.983590921784625</v>
      </c>
      <c r="I1204" s="224" t="s">
        <v>279</v>
      </c>
      <c r="J1204" s="224" t="s">
        <v>277</v>
      </c>
      <c r="K1204" s="225">
        <v>0</v>
      </c>
    </row>
    <row r="1205" spans="2:11" x14ac:dyDescent="0.15">
      <c r="B1205" s="224" t="s">
        <v>1304</v>
      </c>
      <c r="C1205" s="224">
        <v>22.622215975955154</v>
      </c>
      <c r="D1205" s="224" t="s">
        <v>1228</v>
      </c>
      <c r="E1205" s="224">
        <f>Sheet5!$F$3</f>
        <v>22.622215975955154</v>
      </c>
      <c r="F1205" s="224">
        <v>38.983590921784625</v>
      </c>
      <c r="G1205" s="224">
        <v>22.848438135714705</v>
      </c>
      <c r="H1205" s="224">
        <v>38.983590921784625</v>
      </c>
      <c r="I1205" s="224" t="s">
        <v>279</v>
      </c>
      <c r="J1205" s="224" t="s">
        <v>277</v>
      </c>
      <c r="K1205" s="225">
        <v>0</v>
      </c>
    </row>
    <row r="1206" spans="2:11" x14ac:dyDescent="0.15">
      <c r="B1206" s="224" t="s">
        <v>1209</v>
      </c>
      <c r="C1206" s="224">
        <v>284.30925197194767</v>
      </c>
      <c r="D1206" s="224" t="s">
        <v>409</v>
      </c>
      <c r="E1206" s="224">
        <f>Sheet6!$F$30</f>
        <v>284.30925197194767</v>
      </c>
      <c r="F1206" s="224">
        <v>38.983590921784625</v>
      </c>
      <c r="G1206" s="224">
        <v>287.15234449166712</v>
      </c>
      <c r="H1206" s="224">
        <v>38.983590921784625</v>
      </c>
      <c r="I1206" s="224" t="s">
        <v>279</v>
      </c>
      <c r="J1206" s="224" t="s">
        <v>277</v>
      </c>
      <c r="K1206" s="225">
        <v>0</v>
      </c>
    </row>
    <row r="1207" spans="2:11" x14ac:dyDescent="0.15">
      <c r="B1207" s="224" t="s">
        <v>1304</v>
      </c>
      <c r="C1207" s="224">
        <v>96.907930261669435</v>
      </c>
      <c r="D1207" s="224" t="s">
        <v>409</v>
      </c>
      <c r="E1207" s="224">
        <f>Sheet5!$F$30</f>
        <v>96.907930261669435</v>
      </c>
      <c r="F1207" s="224">
        <v>38.983590921784625</v>
      </c>
      <c r="G1207" s="224">
        <v>97.877009564286126</v>
      </c>
      <c r="H1207" s="224">
        <v>38.983590921784625</v>
      </c>
      <c r="I1207" s="224" t="s">
        <v>279</v>
      </c>
      <c r="J1207" s="224" t="s">
        <v>277</v>
      </c>
      <c r="K1207" s="225">
        <v>0</v>
      </c>
    </row>
    <row r="1208" spans="2:11" x14ac:dyDescent="0.15">
      <c r="B1208" s="224" t="s">
        <v>20</v>
      </c>
      <c r="C1208" s="224">
        <v>600</v>
      </c>
      <c r="D1208" s="224" t="s">
        <v>409</v>
      </c>
      <c r="E1208" s="224">
        <f>Costs!$F$30</f>
        <v>600</v>
      </c>
      <c r="F1208" s="224">
        <v>38.983590921784625</v>
      </c>
      <c r="G1208" s="224">
        <v>606</v>
      </c>
      <c r="H1208" s="224">
        <v>38.983590921784625</v>
      </c>
      <c r="I1208" s="224" t="s">
        <v>279</v>
      </c>
      <c r="J1208" s="224" t="s">
        <v>277</v>
      </c>
      <c r="K1208" s="225">
        <v>0</v>
      </c>
    </row>
    <row r="1209" spans="2:11" x14ac:dyDescent="0.15">
      <c r="B1209" s="224" t="s">
        <v>440</v>
      </c>
      <c r="C1209" s="224">
        <v>400</v>
      </c>
      <c r="D1209" s="224" t="s">
        <v>409</v>
      </c>
      <c r="E1209" s="224">
        <f>'Costs - Nix Pocketbook'!$F$30</f>
        <v>400</v>
      </c>
      <c r="F1209" s="224">
        <v>38.983590921784625</v>
      </c>
      <c r="G1209" s="224">
        <v>404</v>
      </c>
      <c r="H1209" s="224">
        <v>38.983590921784625</v>
      </c>
      <c r="I1209" s="224" t="s">
        <v>279</v>
      </c>
      <c r="J1209" s="224" t="s">
        <v>277</v>
      </c>
      <c r="K1209" s="225">
        <v>0</v>
      </c>
    </row>
    <row r="1210" spans="2:11" x14ac:dyDescent="0.15">
      <c r="B1210" s="224" t="s">
        <v>276</v>
      </c>
      <c r="C1210" s="224">
        <v>2000</v>
      </c>
      <c r="D1210" s="224" t="s">
        <v>283</v>
      </c>
      <c r="E1210" s="224">
        <f>'Project Details and Calculation'!$F$31</f>
        <v>2000</v>
      </c>
      <c r="F1210" s="224">
        <v>38.983590921784625</v>
      </c>
      <c r="G1210" s="224">
        <v>2020</v>
      </c>
      <c r="H1210" s="224">
        <v>38.983590921784625</v>
      </c>
      <c r="I1210" s="224" t="s">
        <v>279</v>
      </c>
      <c r="J1210" s="224" t="s">
        <v>277</v>
      </c>
      <c r="K1210" s="225">
        <v>0</v>
      </c>
    </row>
    <row r="1211" spans="2:11" x14ac:dyDescent="0.15">
      <c r="B1211" s="224" t="s">
        <v>1209</v>
      </c>
      <c r="C1211" s="224">
        <v>294.7259186386143</v>
      </c>
      <c r="D1211" s="224" t="s">
        <v>283</v>
      </c>
      <c r="E1211" s="224">
        <f>Sheet6!$F$31</f>
        <v>294.7259186386143</v>
      </c>
      <c r="F1211" s="224">
        <v>38.983590921784625</v>
      </c>
      <c r="G1211" s="224">
        <v>297.67317782500044</v>
      </c>
      <c r="H1211" s="224">
        <v>38.983590921784625</v>
      </c>
      <c r="I1211" s="224" t="s">
        <v>279</v>
      </c>
      <c r="J1211" s="224" t="s">
        <v>277</v>
      </c>
      <c r="K1211" s="225">
        <v>0</v>
      </c>
    </row>
    <row r="1212" spans="2:11" x14ac:dyDescent="0.15">
      <c r="B1212" s="224" t="s">
        <v>1304</v>
      </c>
      <c r="C1212" s="224">
        <v>99.407930261669421</v>
      </c>
      <c r="D1212" s="224" t="s">
        <v>283</v>
      </c>
      <c r="E1212" s="224">
        <f>Sheet5!$F$31</f>
        <v>99.407930261669421</v>
      </c>
      <c r="F1212" s="224">
        <v>38.983590921784625</v>
      </c>
      <c r="G1212" s="224">
        <v>100.40200956428612</v>
      </c>
      <c r="H1212" s="224">
        <v>38.983590921784625</v>
      </c>
      <c r="I1212" s="224" t="s">
        <v>279</v>
      </c>
      <c r="J1212" s="224" t="s">
        <v>277</v>
      </c>
      <c r="K1212" s="225">
        <v>0</v>
      </c>
    </row>
    <row r="1213" spans="2:11" x14ac:dyDescent="0.15">
      <c r="B1213" s="224" t="s">
        <v>20</v>
      </c>
      <c r="C1213" s="224">
        <v>110</v>
      </c>
      <c r="D1213" s="224" t="s">
        <v>283</v>
      </c>
      <c r="E1213" s="224">
        <f>Costs!$F$31</f>
        <v>110</v>
      </c>
      <c r="F1213" s="224">
        <v>38.983590921784625</v>
      </c>
      <c r="G1213" s="224">
        <v>111.1</v>
      </c>
      <c r="H1213" s="224">
        <v>38.983590921784625</v>
      </c>
      <c r="I1213" s="224" t="s">
        <v>279</v>
      </c>
      <c r="J1213" s="224" t="s">
        <v>277</v>
      </c>
      <c r="K1213" s="225">
        <v>0</v>
      </c>
    </row>
    <row r="1214" spans="2:11" x14ac:dyDescent="0.15">
      <c r="B1214" s="224" t="s">
        <v>440</v>
      </c>
      <c r="C1214" s="224">
        <v>297</v>
      </c>
      <c r="D1214" s="224" t="s">
        <v>283</v>
      </c>
      <c r="E1214" s="224">
        <f>'Costs - Nix Pocketbook'!$F$31</f>
        <v>297</v>
      </c>
      <c r="F1214" s="224">
        <v>38.983590921784625</v>
      </c>
      <c r="G1214" s="224">
        <v>299.97000000000003</v>
      </c>
      <c r="H1214" s="224">
        <v>38.983590921784625</v>
      </c>
      <c r="I1214" s="224" t="s">
        <v>279</v>
      </c>
      <c r="J1214" s="224" t="s">
        <v>277</v>
      </c>
      <c r="K1214" s="225">
        <v>0</v>
      </c>
    </row>
    <row r="1215" spans="2:11" x14ac:dyDescent="0.15">
      <c r="B1215" s="224" t="s">
        <v>276</v>
      </c>
      <c r="C1215" s="224">
        <v>3000</v>
      </c>
      <c r="D1215" s="224" t="s">
        <v>284</v>
      </c>
      <c r="E1215" s="224">
        <f>'Project Details and Calculation'!$F$32</f>
        <v>3000</v>
      </c>
      <c r="F1215" s="224">
        <v>38.983590921784625</v>
      </c>
      <c r="G1215" s="224">
        <v>3030</v>
      </c>
      <c r="H1215" s="224">
        <v>38.983590921784625</v>
      </c>
      <c r="I1215" s="224" t="s">
        <v>279</v>
      </c>
      <c r="J1215" s="224" t="s">
        <v>277</v>
      </c>
      <c r="K1215" s="225">
        <v>0</v>
      </c>
    </row>
    <row r="1216" spans="2:11" x14ac:dyDescent="0.15">
      <c r="B1216" s="224" t="s">
        <v>1304</v>
      </c>
      <c r="C1216" s="224">
        <v>105.83650169024087</v>
      </c>
      <c r="D1216" s="224" t="s">
        <v>284</v>
      </c>
      <c r="E1216" s="224">
        <f>Sheet5!$F$32</f>
        <v>105.83650169024087</v>
      </c>
      <c r="F1216" s="224">
        <v>38.983590921784625</v>
      </c>
      <c r="G1216" s="224">
        <v>106.89486670714328</v>
      </c>
      <c r="H1216" s="224">
        <v>38.983590921784625</v>
      </c>
      <c r="I1216" s="224" t="s">
        <v>279</v>
      </c>
      <c r="J1216" s="224" t="s">
        <v>277</v>
      </c>
      <c r="K1216" s="225">
        <v>0</v>
      </c>
    </row>
    <row r="1217" spans="2:11" x14ac:dyDescent="0.15">
      <c r="B1217" s="224" t="s">
        <v>276</v>
      </c>
      <c r="C1217" s="224">
        <v>13</v>
      </c>
      <c r="D1217" s="224" t="s">
        <v>286</v>
      </c>
      <c r="E1217" s="224">
        <f>'Project Details and Calculation'!$F$33</f>
        <v>13</v>
      </c>
      <c r="F1217" s="224">
        <v>38.983590921784625</v>
      </c>
      <c r="G1217" s="224">
        <v>13.13</v>
      </c>
      <c r="H1217" s="224">
        <v>38.983590921784625</v>
      </c>
      <c r="I1217" s="224" t="s">
        <v>279</v>
      </c>
      <c r="J1217" s="224" t="s">
        <v>277</v>
      </c>
      <c r="K1217" s="225">
        <v>0</v>
      </c>
    </row>
    <row r="1218" spans="2:11" x14ac:dyDescent="0.15">
      <c r="B1218" s="224" t="s">
        <v>1304</v>
      </c>
      <c r="C1218" s="224">
        <v>114.76507311881228</v>
      </c>
      <c r="D1218" s="224" t="s">
        <v>286</v>
      </c>
      <c r="E1218" s="224">
        <f>Sheet5!$F$33</f>
        <v>114.76507311881228</v>
      </c>
      <c r="F1218" s="224">
        <v>38.983590921784625</v>
      </c>
      <c r="G1218" s="224">
        <v>115.9127238500004</v>
      </c>
      <c r="H1218" s="224">
        <v>38.983590921784625</v>
      </c>
      <c r="I1218" s="224" t="s">
        <v>279</v>
      </c>
      <c r="J1218" s="224" t="s">
        <v>277</v>
      </c>
      <c r="K1218" s="225">
        <v>0</v>
      </c>
    </row>
    <row r="1219" spans="2:11" x14ac:dyDescent="0.15">
      <c r="B1219" s="224" t="s">
        <v>20</v>
      </c>
      <c r="C1219" s="224">
        <v>40</v>
      </c>
      <c r="D1219" s="224" t="s">
        <v>286</v>
      </c>
      <c r="E1219" s="224">
        <f>Costs!$F$33</f>
        <v>40</v>
      </c>
      <c r="F1219" s="224">
        <v>38.983590921784625</v>
      </c>
      <c r="G1219" s="224">
        <v>40.4</v>
      </c>
      <c r="H1219" s="224">
        <v>38.983590921784625</v>
      </c>
      <c r="I1219" s="224" t="s">
        <v>279</v>
      </c>
      <c r="J1219" s="224" t="s">
        <v>277</v>
      </c>
      <c r="K1219" s="225">
        <v>0</v>
      </c>
    </row>
    <row r="1220" spans="2:11" x14ac:dyDescent="0.15">
      <c r="B1220" s="224" t="s">
        <v>276</v>
      </c>
      <c r="C1220" s="224">
        <v>80</v>
      </c>
      <c r="D1220" s="224" t="s">
        <v>288</v>
      </c>
      <c r="E1220" s="224">
        <f>'Project Details and Calculation'!$F$34</f>
        <v>80</v>
      </c>
      <c r="F1220" s="224">
        <v>38.983590921784625</v>
      </c>
      <c r="G1220" s="224">
        <v>80.8</v>
      </c>
      <c r="H1220" s="224">
        <v>38.983590921784625</v>
      </c>
      <c r="I1220" s="224" t="s">
        <v>279</v>
      </c>
      <c r="J1220" s="224" t="s">
        <v>277</v>
      </c>
      <c r="K1220" s="225">
        <v>0</v>
      </c>
    </row>
    <row r="1221" spans="2:11" x14ac:dyDescent="0.15">
      <c r="B1221" s="224" t="s">
        <v>1304</v>
      </c>
      <c r="C1221" s="224">
        <v>119.58650169024085</v>
      </c>
      <c r="D1221" s="224" t="s">
        <v>288</v>
      </c>
      <c r="E1221" s="224">
        <f>Sheet5!$F$34</f>
        <v>119.58650169024085</v>
      </c>
      <c r="F1221" s="224">
        <v>38.983590921784625</v>
      </c>
      <c r="G1221" s="224">
        <v>120.78236670714325</v>
      </c>
      <c r="H1221" s="224">
        <v>38.983590921784625</v>
      </c>
      <c r="I1221" s="224" t="s">
        <v>279</v>
      </c>
      <c r="J1221" s="224" t="s">
        <v>277</v>
      </c>
      <c r="K1221" s="225">
        <v>0</v>
      </c>
    </row>
    <row r="1222" spans="2:11" x14ac:dyDescent="0.15">
      <c r="B1222" s="224" t="s">
        <v>20</v>
      </c>
      <c r="C1222" s="224">
        <v>140</v>
      </c>
      <c r="D1222" s="224" t="s">
        <v>288</v>
      </c>
      <c r="E1222" s="224">
        <f>Costs!$F$34</f>
        <v>140</v>
      </c>
      <c r="F1222" s="224">
        <v>38.983590921784625</v>
      </c>
      <c r="G1222" s="224">
        <v>141.4</v>
      </c>
      <c r="H1222" s="224">
        <v>38.983590921784625</v>
      </c>
      <c r="I1222" s="224" t="s">
        <v>279</v>
      </c>
      <c r="J1222" s="224" t="s">
        <v>277</v>
      </c>
      <c r="K1222" s="225">
        <v>0</v>
      </c>
    </row>
    <row r="1223" spans="2:11" x14ac:dyDescent="0.15">
      <c r="B1223" s="224" t="s">
        <v>440</v>
      </c>
      <c r="C1223" s="224">
        <v>105</v>
      </c>
      <c r="D1223" s="224" t="s">
        <v>288</v>
      </c>
      <c r="E1223" s="224">
        <f>'Costs - Nix Pocketbook'!$F$34</f>
        <v>105</v>
      </c>
      <c r="F1223" s="224">
        <v>38.983590921784625</v>
      </c>
      <c r="G1223" s="224">
        <v>106.05</v>
      </c>
      <c r="H1223" s="224">
        <v>38.983590921784625</v>
      </c>
      <c r="I1223" s="224" t="s">
        <v>279</v>
      </c>
      <c r="J1223" s="224" t="s">
        <v>277</v>
      </c>
      <c r="K1223" s="225">
        <v>0</v>
      </c>
    </row>
    <row r="1224" spans="2:11" x14ac:dyDescent="0.15">
      <c r="B1224" s="224" t="s">
        <v>1304</v>
      </c>
      <c r="C1224" s="224">
        <v>123.51507311881231</v>
      </c>
      <c r="D1224" s="224" t="s">
        <v>419</v>
      </c>
      <c r="E1224" s="224">
        <f>Sheet5!$F$35</f>
        <v>123.51507311881231</v>
      </c>
      <c r="F1224" s="224">
        <v>38.983590921784625</v>
      </c>
      <c r="G1224" s="224">
        <v>124.75022385000044</v>
      </c>
      <c r="H1224" s="224">
        <v>38.983590921784625</v>
      </c>
      <c r="I1224" s="224" t="s">
        <v>279</v>
      </c>
      <c r="J1224" s="224" t="s">
        <v>277</v>
      </c>
      <c r="K1224" s="225">
        <v>0</v>
      </c>
    </row>
    <row r="1225" spans="2:11" x14ac:dyDescent="0.15">
      <c r="B1225" s="224" t="s">
        <v>20</v>
      </c>
      <c r="C1225" s="224">
        <v>75</v>
      </c>
      <c r="D1225" s="224" t="s">
        <v>419</v>
      </c>
      <c r="E1225" s="224">
        <f>Costs!$F$35</f>
        <v>75</v>
      </c>
      <c r="F1225" s="224">
        <v>38.983590921784625</v>
      </c>
      <c r="G1225" s="224">
        <v>75.75</v>
      </c>
      <c r="H1225" s="224">
        <v>38.983590921784625</v>
      </c>
      <c r="I1225" s="224" t="s">
        <v>279</v>
      </c>
      <c r="J1225" s="224" t="s">
        <v>277</v>
      </c>
      <c r="K1225" s="225">
        <v>0</v>
      </c>
    </row>
    <row r="1226" spans="2:11" x14ac:dyDescent="0.15">
      <c r="B1226" s="224" t="s">
        <v>440</v>
      </c>
      <c r="C1226" s="224">
        <v>405</v>
      </c>
      <c r="D1226" s="224" t="s">
        <v>419</v>
      </c>
      <c r="E1226" s="224">
        <f>'Costs - Nix Pocketbook'!$F$35</f>
        <v>405</v>
      </c>
      <c r="F1226" s="224">
        <v>38.983590921784625</v>
      </c>
      <c r="G1226" s="224">
        <v>409.05</v>
      </c>
      <c r="H1226" s="224">
        <v>38.983590921784625</v>
      </c>
      <c r="I1226" s="224" t="s">
        <v>279</v>
      </c>
      <c r="J1226" s="224" t="s">
        <v>277</v>
      </c>
      <c r="K1226" s="225">
        <v>0</v>
      </c>
    </row>
    <row r="1227" spans="2:11" x14ac:dyDescent="0.15">
      <c r="B1227" s="224" t="s">
        <v>1304</v>
      </c>
      <c r="C1227" s="224">
        <v>147.08650169024082</v>
      </c>
      <c r="D1227" s="224" t="s">
        <v>472</v>
      </c>
      <c r="E1227" s="224">
        <f>Sheet5!$F$36</f>
        <v>147.08650169024082</v>
      </c>
      <c r="F1227" s="224">
        <v>38.983590921784625</v>
      </c>
      <c r="G1227" s="224">
        <v>148.55736670714322</v>
      </c>
      <c r="H1227" s="224">
        <v>38.983590921784625</v>
      </c>
      <c r="I1227" s="224" t="s">
        <v>279</v>
      </c>
      <c r="J1227" s="224" t="s">
        <v>277</v>
      </c>
      <c r="K1227" s="225">
        <v>0</v>
      </c>
    </row>
    <row r="1228" spans="2:11" x14ac:dyDescent="0.15">
      <c r="B1228" s="224" t="s">
        <v>1304</v>
      </c>
      <c r="C1228" s="224">
        <v>171.19364454738368</v>
      </c>
      <c r="D1228" s="224" t="s">
        <v>424</v>
      </c>
      <c r="E1228" s="224">
        <f>Sheet5!$F$37</f>
        <v>171.19364454738368</v>
      </c>
      <c r="F1228" s="224">
        <v>38.983590921784625</v>
      </c>
      <c r="G1228" s="224">
        <v>172.90558099285752</v>
      </c>
      <c r="H1228" s="224">
        <v>38.983590921784625</v>
      </c>
      <c r="I1228" s="224" t="s">
        <v>279</v>
      </c>
      <c r="J1228" s="224" t="s">
        <v>277</v>
      </c>
      <c r="K1228" s="225">
        <v>0</v>
      </c>
    </row>
    <row r="1229" spans="2:11" x14ac:dyDescent="0.15">
      <c r="B1229" s="224" t="s">
        <v>20</v>
      </c>
      <c r="C1229" s="224">
        <v>115</v>
      </c>
      <c r="D1229" s="224" t="s">
        <v>424</v>
      </c>
      <c r="E1229" s="224">
        <f>Costs!$F$37</f>
        <v>115</v>
      </c>
      <c r="F1229" s="224">
        <v>38.983590921784625</v>
      </c>
      <c r="G1229" s="224">
        <v>116.15</v>
      </c>
      <c r="H1229" s="224">
        <v>38.983590921784625</v>
      </c>
      <c r="I1229" s="224" t="s">
        <v>279</v>
      </c>
      <c r="J1229" s="224" t="s">
        <v>277</v>
      </c>
      <c r="K1229" s="225">
        <v>0</v>
      </c>
    </row>
    <row r="1230" spans="2:11" x14ac:dyDescent="0.15">
      <c r="B1230" s="224" t="s">
        <v>440</v>
      </c>
      <c r="C1230" s="224">
        <v>350</v>
      </c>
      <c r="D1230" s="224" t="s">
        <v>424</v>
      </c>
      <c r="E1230" s="224">
        <f>'Costs - Nix Pocketbook'!$F$37</f>
        <v>350</v>
      </c>
      <c r="F1230" s="224">
        <v>38.983590921784625</v>
      </c>
      <c r="G1230" s="224">
        <v>353.5</v>
      </c>
      <c r="H1230" s="224">
        <v>38.983590921784625</v>
      </c>
      <c r="I1230" s="224" t="s">
        <v>279</v>
      </c>
      <c r="J1230" s="224" t="s">
        <v>277</v>
      </c>
      <c r="K1230" s="225">
        <v>0</v>
      </c>
    </row>
    <row r="1231" spans="2:11" x14ac:dyDescent="0.15">
      <c r="B1231" s="224" t="s">
        <v>1304</v>
      </c>
      <c r="C1231" s="224">
        <v>185.3007874045266</v>
      </c>
      <c r="D1231" s="224" t="s">
        <v>426</v>
      </c>
      <c r="E1231" s="224">
        <f>Sheet5!$F$38</f>
        <v>185.3007874045266</v>
      </c>
      <c r="F1231" s="224">
        <v>38.983590921784625</v>
      </c>
      <c r="G1231" s="224">
        <v>187.15379527857186</v>
      </c>
      <c r="H1231" s="224">
        <v>38.983590921784625</v>
      </c>
      <c r="I1231" s="224" t="s">
        <v>279</v>
      </c>
      <c r="J1231" s="224" t="s">
        <v>277</v>
      </c>
      <c r="K1231" s="225">
        <v>0</v>
      </c>
    </row>
    <row r="1232" spans="2:11" x14ac:dyDescent="0.15">
      <c r="B1232" s="224" t="s">
        <v>20</v>
      </c>
      <c r="C1232" s="224">
        <v>95</v>
      </c>
      <c r="D1232" s="224" t="s">
        <v>426</v>
      </c>
      <c r="E1232" s="224">
        <f>Costs!$F$38</f>
        <v>95</v>
      </c>
      <c r="F1232" s="224">
        <v>38.983590921784625</v>
      </c>
      <c r="G1232" s="224">
        <v>95.95</v>
      </c>
      <c r="H1232" s="224">
        <v>38.983590921784625</v>
      </c>
      <c r="I1232" s="224" t="s">
        <v>279</v>
      </c>
      <c r="J1232" s="224" t="s">
        <v>277</v>
      </c>
      <c r="K1232" s="225">
        <v>0</v>
      </c>
    </row>
    <row r="1233" spans="2:11" x14ac:dyDescent="0.15">
      <c r="B1233" s="224" t="s">
        <v>1304</v>
      </c>
      <c r="C1233" s="224">
        <v>211.19364454738368</v>
      </c>
      <c r="D1233" s="224" t="s">
        <v>1332</v>
      </c>
      <c r="E1233" s="224">
        <f>Sheet5!$F$39</f>
        <v>211.19364454738368</v>
      </c>
      <c r="F1233" s="224">
        <v>38.983590921784625</v>
      </c>
      <c r="G1233" s="224">
        <v>213.30558099285753</v>
      </c>
      <c r="H1233" s="224">
        <v>38.983590921784625</v>
      </c>
      <c r="I1233" s="224" t="s">
        <v>279</v>
      </c>
      <c r="J1233" s="224" t="s">
        <v>277</v>
      </c>
      <c r="K1233" s="225">
        <v>0</v>
      </c>
    </row>
    <row r="1234" spans="2:11" x14ac:dyDescent="0.15">
      <c r="B1234" s="224" t="s">
        <v>1209</v>
      </c>
      <c r="C1234" s="224">
        <v>49.934251971947674</v>
      </c>
      <c r="D1234" s="224" t="s">
        <v>1235</v>
      </c>
      <c r="E1234" s="224">
        <f>Sheet6!$F$4</f>
        <v>49.934251971947674</v>
      </c>
      <c r="F1234" s="224">
        <v>38.983590921784625</v>
      </c>
      <c r="G1234" s="224">
        <v>50.433594491667151</v>
      </c>
      <c r="H1234" s="224">
        <v>38.983590921784625</v>
      </c>
      <c r="I1234" s="224" t="s">
        <v>279</v>
      </c>
      <c r="J1234" s="224" t="s">
        <v>277</v>
      </c>
      <c r="K1234" s="225">
        <v>0</v>
      </c>
    </row>
    <row r="1235" spans="2:11" x14ac:dyDescent="0.15">
      <c r="B1235" s="224" t="s">
        <v>1304</v>
      </c>
      <c r="C1235" s="224">
        <v>26.372215975955154</v>
      </c>
      <c r="D1235" s="224" t="s">
        <v>1235</v>
      </c>
      <c r="E1235" s="224">
        <f>Sheet5!$F$4</f>
        <v>26.372215975955154</v>
      </c>
      <c r="F1235" s="224">
        <v>38.983590921784625</v>
      </c>
      <c r="G1235" s="224">
        <v>26.635938135714706</v>
      </c>
      <c r="H1235" s="224">
        <v>38.983590921784625</v>
      </c>
      <c r="I1235" s="224" t="s">
        <v>279</v>
      </c>
      <c r="J1235" s="224" t="s">
        <v>277</v>
      </c>
      <c r="K1235" s="225">
        <v>0</v>
      </c>
    </row>
    <row r="1236" spans="2:11" x14ac:dyDescent="0.15">
      <c r="B1236" s="224" t="s">
        <v>20</v>
      </c>
      <c r="C1236" s="224">
        <v>60</v>
      </c>
      <c r="D1236" s="224" t="s">
        <v>431</v>
      </c>
      <c r="E1236" s="224">
        <f>Costs!$F$40</f>
        <v>60</v>
      </c>
      <c r="F1236" s="224">
        <v>38.983590921784625</v>
      </c>
      <c r="G1236" s="224">
        <v>60.6</v>
      </c>
      <c r="H1236" s="224">
        <v>38.983590921784625</v>
      </c>
      <c r="I1236" s="224" t="s">
        <v>279</v>
      </c>
      <c r="J1236" s="224" t="s">
        <v>277</v>
      </c>
      <c r="K1236" s="225">
        <v>0</v>
      </c>
    </row>
    <row r="1237" spans="2:11" x14ac:dyDescent="0.15">
      <c r="B1237" s="224" t="s">
        <v>20</v>
      </c>
      <c r="C1237" s="224">
        <v>75</v>
      </c>
      <c r="D1237" s="224" t="s">
        <v>433</v>
      </c>
      <c r="E1237" s="224">
        <f>Costs!$F$41</f>
        <v>75</v>
      </c>
      <c r="F1237" s="224">
        <v>38.983590921784625</v>
      </c>
      <c r="G1237" s="224">
        <v>75.75</v>
      </c>
      <c r="H1237" s="224">
        <v>38.983590921784625</v>
      </c>
      <c r="I1237" s="224" t="s">
        <v>279</v>
      </c>
      <c r="J1237" s="224" t="s">
        <v>277</v>
      </c>
      <c r="K1237" s="225">
        <v>0</v>
      </c>
    </row>
    <row r="1238" spans="2:11" x14ac:dyDescent="0.15">
      <c r="B1238" s="224" t="s">
        <v>440</v>
      </c>
      <c r="C1238" s="224">
        <v>5300</v>
      </c>
      <c r="D1238" s="224" t="s">
        <v>433</v>
      </c>
      <c r="E1238" s="224">
        <f>'Costs - Nix Pocketbook'!$F$41</f>
        <v>5300</v>
      </c>
      <c r="F1238" s="224">
        <v>38.983590921784625</v>
      </c>
      <c r="G1238" s="224">
        <v>5353</v>
      </c>
      <c r="H1238" s="224">
        <v>38.983590921784625</v>
      </c>
      <c r="I1238" s="224" t="s">
        <v>279</v>
      </c>
      <c r="J1238" s="224" t="s">
        <v>277</v>
      </c>
      <c r="K1238" s="225">
        <v>0</v>
      </c>
    </row>
    <row r="1239" spans="2:11" x14ac:dyDescent="0.15">
      <c r="B1239" s="224" t="s">
        <v>20</v>
      </c>
      <c r="C1239" s="224">
        <v>75</v>
      </c>
      <c r="D1239" s="224" t="s">
        <v>436</v>
      </c>
      <c r="E1239" s="224">
        <f>Costs!$F$42</f>
        <v>75</v>
      </c>
      <c r="F1239" s="224">
        <v>38.983590921784625</v>
      </c>
      <c r="G1239" s="224">
        <v>75.75</v>
      </c>
      <c r="H1239" s="224">
        <v>38.983590921784625</v>
      </c>
      <c r="I1239" s="224" t="s">
        <v>279</v>
      </c>
      <c r="J1239" s="224" t="s">
        <v>277</v>
      </c>
      <c r="K1239" s="225">
        <v>0</v>
      </c>
    </row>
    <row r="1240" spans="2:11" x14ac:dyDescent="0.15">
      <c r="B1240" s="224" t="s">
        <v>440</v>
      </c>
      <c r="C1240" s="224">
        <v>33000</v>
      </c>
      <c r="D1240" s="224" t="s">
        <v>436</v>
      </c>
      <c r="E1240" s="224">
        <f>'Costs - Nix Pocketbook'!$F$42</f>
        <v>33000</v>
      </c>
      <c r="F1240" s="224">
        <v>38.983590921784625</v>
      </c>
      <c r="G1240" s="224">
        <v>33330</v>
      </c>
      <c r="H1240" s="224">
        <v>38.983590921784625</v>
      </c>
      <c r="I1240" s="224" t="s">
        <v>279</v>
      </c>
      <c r="J1240" s="224" t="s">
        <v>277</v>
      </c>
      <c r="K1240" s="225">
        <v>0</v>
      </c>
    </row>
    <row r="1241" spans="2:11" x14ac:dyDescent="0.15">
      <c r="B1241" s="224" t="s">
        <v>1209</v>
      </c>
      <c r="C1241" s="224">
        <v>55.142585305281003</v>
      </c>
      <c r="D1241" s="224" t="s">
        <v>1242</v>
      </c>
      <c r="E1241" s="224">
        <f>Sheet6!$F$5</f>
        <v>55.142585305281003</v>
      </c>
      <c r="F1241" s="224">
        <v>38.983590921784625</v>
      </c>
      <c r="G1241" s="224">
        <v>55.694011158333815</v>
      </c>
      <c r="H1241" s="224">
        <v>38.983590921784625</v>
      </c>
      <c r="I1241" s="224" t="s">
        <v>279</v>
      </c>
      <c r="J1241" s="224" t="s">
        <v>277</v>
      </c>
      <c r="K1241" s="225">
        <v>0</v>
      </c>
    </row>
    <row r="1242" spans="2:11" x14ac:dyDescent="0.15">
      <c r="B1242" s="224" t="s">
        <v>1304</v>
      </c>
      <c r="C1242" s="224">
        <v>44.407930261669442</v>
      </c>
      <c r="D1242" s="224" t="s">
        <v>1242</v>
      </c>
      <c r="E1242" s="224">
        <f>Sheet5!$F$5</f>
        <v>44.407930261669442</v>
      </c>
      <c r="F1242" s="224">
        <v>38.983590921784625</v>
      </c>
      <c r="G1242" s="224">
        <v>44.852009564286135</v>
      </c>
      <c r="H1242" s="224">
        <v>38.983590921784625</v>
      </c>
      <c r="I1242" s="224" t="s">
        <v>279</v>
      </c>
      <c r="J1242" s="224" t="s">
        <v>277</v>
      </c>
      <c r="K1242" s="225">
        <v>0</v>
      </c>
    </row>
    <row r="1243" spans="2:11" x14ac:dyDescent="0.15">
      <c r="B1243" s="224" t="s">
        <v>1209</v>
      </c>
      <c r="C1243" s="224">
        <v>60.350918638614338</v>
      </c>
      <c r="D1243" s="224" t="s">
        <v>332</v>
      </c>
      <c r="E1243" s="224">
        <f>Sheet6!$F$6</f>
        <v>60.350918638614338</v>
      </c>
      <c r="F1243" s="224">
        <v>38.983590921784625</v>
      </c>
      <c r="G1243" s="224">
        <v>60.954427825000479</v>
      </c>
      <c r="H1243" s="224">
        <v>38.983590921784625</v>
      </c>
      <c r="I1243" s="224" t="s">
        <v>279</v>
      </c>
      <c r="J1243" s="224" t="s">
        <v>277</v>
      </c>
      <c r="K1243" s="225">
        <v>0</v>
      </c>
    </row>
    <row r="1244" spans="2:11" x14ac:dyDescent="0.15">
      <c r="B1244" s="224" t="s">
        <v>1304</v>
      </c>
      <c r="C1244" s="224">
        <v>44.407930261669442</v>
      </c>
      <c r="D1244" s="224" t="s">
        <v>332</v>
      </c>
      <c r="E1244" s="224">
        <f>Sheet5!$F$6</f>
        <v>44.407930261669442</v>
      </c>
      <c r="F1244" s="224">
        <v>38.983590921784625</v>
      </c>
      <c r="G1244" s="224">
        <v>44.852009564286135</v>
      </c>
      <c r="H1244" s="224">
        <v>38.983590921784625</v>
      </c>
      <c r="I1244" s="224" t="s">
        <v>279</v>
      </c>
      <c r="J1244" s="224" t="s">
        <v>277</v>
      </c>
      <c r="K1244" s="225">
        <v>0</v>
      </c>
    </row>
    <row r="1245" spans="2:11" x14ac:dyDescent="0.15">
      <c r="B1245" s="224" t="s">
        <v>20</v>
      </c>
      <c r="C1245" s="224">
        <v>140</v>
      </c>
      <c r="D1245" s="224" t="s">
        <v>332</v>
      </c>
      <c r="E1245" s="224">
        <f>Costs!$F$6</f>
        <v>140</v>
      </c>
      <c r="F1245" s="224">
        <v>38.983590921784625</v>
      </c>
      <c r="G1245" s="224">
        <v>141.4</v>
      </c>
      <c r="H1245" s="224">
        <v>38.983590921784625</v>
      </c>
      <c r="I1245" s="224" t="s">
        <v>279</v>
      </c>
      <c r="J1245" s="224" t="s">
        <v>277</v>
      </c>
      <c r="K1245" s="225">
        <v>0</v>
      </c>
    </row>
    <row r="1246" spans="2:11" x14ac:dyDescent="0.15">
      <c r="B1246" s="224" t="s">
        <v>1209</v>
      </c>
      <c r="C1246" s="224">
        <v>65.559251971947674</v>
      </c>
      <c r="D1246" s="224" t="s">
        <v>335</v>
      </c>
      <c r="E1246" s="224">
        <f>Sheet6!$F$7</f>
        <v>65.559251971947674</v>
      </c>
      <c r="F1246" s="224">
        <v>38.983590921784625</v>
      </c>
      <c r="G1246" s="224">
        <v>66.214844491667151</v>
      </c>
      <c r="H1246" s="224">
        <v>38.983590921784625</v>
      </c>
      <c r="I1246" s="224" t="s">
        <v>279</v>
      </c>
      <c r="J1246" s="224" t="s">
        <v>277</v>
      </c>
      <c r="K1246" s="225">
        <v>0</v>
      </c>
    </row>
    <row r="1247" spans="2:11" x14ac:dyDescent="0.15">
      <c r="B1247" s="224" t="s">
        <v>1304</v>
      </c>
      <c r="C1247" s="224">
        <v>51.907930261669442</v>
      </c>
      <c r="D1247" s="224" t="s">
        <v>335</v>
      </c>
      <c r="E1247" s="224">
        <f>Sheet5!$F$7</f>
        <v>51.907930261669442</v>
      </c>
      <c r="F1247" s="224">
        <v>38.983590921784625</v>
      </c>
      <c r="G1247" s="224">
        <v>52.427009564286138</v>
      </c>
      <c r="H1247" s="224">
        <v>38.983590921784625</v>
      </c>
      <c r="I1247" s="224" t="s">
        <v>279</v>
      </c>
      <c r="J1247" s="224" t="s">
        <v>277</v>
      </c>
      <c r="K1247" s="225">
        <v>0</v>
      </c>
    </row>
    <row r="1248" spans="2:11" x14ac:dyDescent="0.15">
      <c r="B1248" s="224" t="s">
        <v>20</v>
      </c>
      <c r="C1248" s="224">
        <v>290</v>
      </c>
      <c r="D1248" s="224" t="s">
        <v>335</v>
      </c>
      <c r="E1248" s="224">
        <f>Costs!$F$7</f>
        <v>290</v>
      </c>
      <c r="F1248" s="224">
        <v>38.983590921784625</v>
      </c>
      <c r="G1248" s="224">
        <v>292.89999999999998</v>
      </c>
      <c r="H1248" s="224">
        <v>38.983590921784625</v>
      </c>
      <c r="I1248" s="224" t="s">
        <v>279</v>
      </c>
      <c r="J1248" s="224" t="s">
        <v>277</v>
      </c>
      <c r="K1248" s="225">
        <v>0</v>
      </c>
    </row>
    <row r="1249" spans="2:11" x14ac:dyDescent="0.15">
      <c r="B1249" s="224" t="s">
        <v>440</v>
      </c>
      <c r="C1249" s="224">
        <v>650</v>
      </c>
      <c r="D1249" s="224" t="s">
        <v>335</v>
      </c>
      <c r="E1249" s="224">
        <f>'Costs - Nix Pocketbook'!$F$7</f>
        <v>650</v>
      </c>
      <c r="F1249" s="224">
        <v>38.983590921784625</v>
      </c>
      <c r="G1249" s="224">
        <v>656.5</v>
      </c>
      <c r="H1249" s="224">
        <v>38.983590921784625</v>
      </c>
      <c r="I1249" s="224" t="s">
        <v>279</v>
      </c>
      <c r="J1249" s="224" t="s">
        <v>277</v>
      </c>
      <c r="K1249" s="225">
        <v>0</v>
      </c>
    </row>
    <row r="1250" spans="2:11" x14ac:dyDescent="0.15">
      <c r="B1250" s="224" t="s">
        <v>1209</v>
      </c>
      <c r="C1250" s="224">
        <v>70.767585305281003</v>
      </c>
      <c r="D1250" s="224" t="s">
        <v>338</v>
      </c>
      <c r="E1250" s="224">
        <f>Sheet6!$F$8</f>
        <v>70.767585305281003</v>
      </c>
      <c r="F1250" s="224">
        <v>38.983590921784625</v>
      </c>
      <c r="G1250" s="224">
        <v>71.475261158333808</v>
      </c>
      <c r="H1250" s="224">
        <v>38.983590921784625</v>
      </c>
      <c r="I1250" s="224" t="s">
        <v>279</v>
      </c>
      <c r="J1250" s="224" t="s">
        <v>277</v>
      </c>
      <c r="K1250" s="225">
        <v>0</v>
      </c>
    </row>
    <row r="1251" spans="2:11" x14ac:dyDescent="0.15">
      <c r="B1251" s="224" t="s">
        <v>1304</v>
      </c>
      <c r="C1251" s="224">
        <v>54.229358833098011</v>
      </c>
      <c r="D1251" s="224" t="s">
        <v>338</v>
      </c>
      <c r="E1251" s="224">
        <f>Sheet5!$F$8</f>
        <v>54.229358833098011</v>
      </c>
      <c r="F1251" s="224">
        <v>38.983590921784625</v>
      </c>
      <c r="G1251" s="224">
        <v>54.771652421428989</v>
      </c>
      <c r="H1251" s="224">
        <v>38.983590921784625</v>
      </c>
      <c r="I1251" s="224" t="s">
        <v>279</v>
      </c>
      <c r="J1251" s="224" t="s">
        <v>277</v>
      </c>
      <c r="K1251" s="225">
        <v>0</v>
      </c>
    </row>
    <row r="1252" spans="2:11" x14ac:dyDescent="0.15">
      <c r="B1252" s="224" t="s">
        <v>20</v>
      </c>
      <c r="C1252" s="224">
        <v>90</v>
      </c>
      <c r="D1252" s="224" t="s">
        <v>338</v>
      </c>
      <c r="E1252" s="224">
        <f>Costs!$F$8</f>
        <v>90</v>
      </c>
      <c r="F1252" s="224">
        <v>38.983590921784625</v>
      </c>
      <c r="G1252" s="224">
        <v>90.9</v>
      </c>
      <c r="H1252" s="224">
        <v>38.983590921784625</v>
      </c>
      <c r="I1252" s="224" t="s">
        <v>279</v>
      </c>
      <c r="J1252" s="224" t="s">
        <v>277</v>
      </c>
      <c r="K1252" s="225">
        <v>0</v>
      </c>
    </row>
    <row r="1253" spans="2:11" x14ac:dyDescent="0.15">
      <c r="B1253" s="224" t="s">
        <v>440</v>
      </c>
      <c r="C1253" s="224">
        <v>500</v>
      </c>
      <c r="D1253" s="224" t="s">
        <v>338</v>
      </c>
      <c r="E1253" s="224">
        <f>'Costs - Nix Pocketbook'!$F$8</f>
        <v>500</v>
      </c>
      <c r="F1253" s="224">
        <v>38.983590921784625</v>
      </c>
      <c r="G1253" s="224">
        <v>505</v>
      </c>
      <c r="H1253" s="224">
        <v>38.983590921784625</v>
      </c>
      <c r="I1253" s="224" t="s">
        <v>279</v>
      </c>
      <c r="J1253" s="224" t="s">
        <v>277</v>
      </c>
      <c r="K1253" s="225">
        <v>0</v>
      </c>
    </row>
    <row r="1254" spans="2:11" x14ac:dyDescent="0.15">
      <c r="B1254" s="224" t="s">
        <v>480</v>
      </c>
      <c r="C1254" s="224">
        <v>650</v>
      </c>
      <c r="D1254" s="224" t="s">
        <v>338</v>
      </c>
      <c r="E1254" s="224">
        <f>Sheet1!$F$8</f>
        <v>650</v>
      </c>
      <c r="F1254" s="224">
        <v>38.983590921784625</v>
      </c>
      <c r="G1254" s="224">
        <v>656.5</v>
      </c>
      <c r="H1254" s="224">
        <v>38.983590921784625</v>
      </c>
      <c r="I1254" s="224" t="s">
        <v>279</v>
      </c>
      <c r="J1254" s="224" t="s">
        <v>277</v>
      </c>
      <c r="K1254" s="225">
        <v>0</v>
      </c>
    </row>
    <row r="1255" spans="2:11" x14ac:dyDescent="0.15">
      <c r="B1255" s="224" t="s">
        <v>1209</v>
      </c>
      <c r="C1255" s="224">
        <v>75.975918638614331</v>
      </c>
      <c r="D1255" s="224" t="s">
        <v>341</v>
      </c>
      <c r="E1255" s="224">
        <f>Sheet6!$F$9</f>
        <v>75.975918638614331</v>
      </c>
      <c r="F1255" s="224">
        <v>38.983590921784625</v>
      </c>
      <c r="G1255" s="224">
        <v>76.735677825000479</v>
      </c>
      <c r="H1255" s="224">
        <v>38.983590921784625</v>
      </c>
      <c r="I1255" s="224" t="s">
        <v>279</v>
      </c>
      <c r="J1255" s="224" t="s">
        <v>277</v>
      </c>
      <c r="K1255" s="225">
        <v>0</v>
      </c>
    </row>
    <row r="1256" spans="2:11" x14ac:dyDescent="0.15">
      <c r="B1256" s="224" t="s">
        <v>1304</v>
      </c>
      <c r="C1256" s="224">
        <v>55.12221597595515</v>
      </c>
      <c r="D1256" s="224" t="s">
        <v>341</v>
      </c>
      <c r="E1256" s="224">
        <f>Sheet5!$F$9</f>
        <v>55.12221597595515</v>
      </c>
      <c r="F1256" s="224">
        <v>38.983590921784625</v>
      </c>
      <c r="G1256" s="224">
        <v>55.673438135714704</v>
      </c>
      <c r="H1256" s="224">
        <v>38.983590921784625</v>
      </c>
      <c r="I1256" s="224" t="s">
        <v>279</v>
      </c>
      <c r="J1256" s="224" t="s">
        <v>277</v>
      </c>
      <c r="K1256" s="225">
        <v>0</v>
      </c>
    </row>
    <row r="1257" spans="2:11" x14ac:dyDescent="0.15">
      <c r="B1257" s="224" t="s">
        <v>20</v>
      </c>
      <c r="C1257" s="224">
        <v>300</v>
      </c>
      <c r="D1257" s="224" t="s">
        <v>341</v>
      </c>
      <c r="E1257" s="224">
        <f>Costs!$F$9</f>
        <v>300</v>
      </c>
      <c r="F1257" s="224">
        <v>38.983590921784625</v>
      </c>
      <c r="G1257" s="224">
        <v>303</v>
      </c>
      <c r="H1257" s="224">
        <v>38.983590921784625</v>
      </c>
      <c r="I1257" s="224" t="s">
        <v>279</v>
      </c>
      <c r="J1257" s="224" t="s">
        <v>277</v>
      </c>
      <c r="K1257" s="225">
        <v>0</v>
      </c>
    </row>
    <row r="1258" spans="2:11" x14ac:dyDescent="0.15">
      <c r="B1258" s="224" t="s">
        <v>440</v>
      </c>
      <c r="C1258" s="224">
        <v>6.3</v>
      </c>
      <c r="D1258" s="224" t="s">
        <v>341</v>
      </c>
      <c r="E1258" s="224">
        <f>'Costs - Nix Pocketbook'!$F$9</f>
        <v>6.3</v>
      </c>
      <c r="F1258" s="224">
        <v>38.983590921784625</v>
      </c>
      <c r="G1258" s="224">
        <v>6.3629999999999995</v>
      </c>
      <c r="H1258" s="224">
        <v>38.983590921784625</v>
      </c>
      <c r="I1258" s="224" t="s">
        <v>279</v>
      </c>
      <c r="J1258" s="224" t="s">
        <v>277</v>
      </c>
      <c r="K1258" s="225">
        <v>0</v>
      </c>
    </row>
    <row r="1259" spans="2:11" x14ac:dyDescent="0.15">
      <c r="B1259" s="224" t="s">
        <v>480</v>
      </c>
      <c r="C1259" s="224">
        <v>500</v>
      </c>
      <c r="D1259" s="224" t="s">
        <v>341</v>
      </c>
      <c r="E1259" s="224">
        <f>Sheet1!$F$9</f>
        <v>500</v>
      </c>
      <c r="F1259" s="224">
        <v>38.983590921784625</v>
      </c>
      <c r="G1259" s="224">
        <v>505</v>
      </c>
      <c r="H1259" s="224">
        <v>38.983590921784625</v>
      </c>
      <c r="I1259" s="224" t="s">
        <v>279</v>
      </c>
      <c r="J1259" s="224" t="s">
        <v>277</v>
      </c>
      <c r="K1259" s="225">
        <v>0</v>
      </c>
    </row>
    <row r="1260" spans="2:11" x14ac:dyDescent="0.15">
      <c r="B1260" s="224" t="s">
        <v>1209</v>
      </c>
      <c r="C1260" s="224">
        <v>6</v>
      </c>
      <c r="D1260" s="224" t="s">
        <v>1215</v>
      </c>
      <c r="E1260" s="224">
        <f>Sheet6!$G$1</f>
        <v>6</v>
      </c>
      <c r="F1260" s="224">
        <v>38.983590921784625</v>
      </c>
      <c r="G1260" s="224">
        <v>6.06</v>
      </c>
      <c r="H1260" s="224">
        <v>38.983590921784625</v>
      </c>
      <c r="I1260" s="224" t="s">
        <v>279</v>
      </c>
      <c r="J1260" s="224" t="s">
        <v>277</v>
      </c>
      <c r="K1260" s="225">
        <v>0</v>
      </c>
    </row>
    <row r="1261" spans="2:11" x14ac:dyDescent="0.15">
      <c r="B1261" s="224" t="s">
        <v>1209</v>
      </c>
      <c r="C1261" s="224">
        <v>91.600918638614331</v>
      </c>
      <c r="D1261" s="224" t="s">
        <v>1257</v>
      </c>
      <c r="E1261" s="224">
        <f>Sheet6!$G$10</f>
        <v>91.600918638614331</v>
      </c>
      <c r="F1261" s="224">
        <v>38.983590921784625</v>
      </c>
      <c r="G1261" s="224">
        <v>92.516927825000479</v>
      </c>
      <c r="H1261" s="224">
        <v>38.983590921784625</v>
      </c>
      <c r="I1261" s="224" t="s">
        <v>279</v>
      </c>
      <c r="J1261" s="224" t="s">
        <v>277</v>
      </c>
      <c r="K1261" s="225">
        <v>0</v>
      </c>
    </row>
    <row r="1262" spans="2:11" x14ac:dyDescent="0.15">
      <c r="B1262" s="224" t="s">
        <v>1304</v>
      </c>
      <c r="C1262" s="224">
        <v>41.585551183168604</v>
      </c>
      <c r="D1262" s="224" t="s">
        <v>1257</v>
      </c>
      <c r="E1262" s="224">
        <f>Sheet5!$G$10</f>
        <v>41.585551183168604</v>
      </c>
      <c r="F1262" s="224">
        <v>38.983590921784625</v>
      </c>
      <c r="G1262" s="224">
        <v>42.001406695000291</v>
      </c>
      <c r="H1262" s="224">
        <v>38.983590921784625</v>
      </c>
      <c r="I1262" s="224" t="s">
        <v>279</v>
      </c>
      <c r="J1262" s="224" t="s">
        <v>277</v>
      </c>
      <c r="K1262" s="225">
        <v>0</v>
      </c>
    </row>
    <row r="1263" spans="2:11" x14ac:dyDescent="0.15">
      <c r="B1263" s="224" t="s">
        <v>1346</v>
      </c>
      <c r="C1263" s="224">
        <v>1.0296409279929365E-3</v>
      </c>
      <c r="D1263" s="224" t="s">
        <v>1257</v>
      </c>
      <c r="E1263" s="225">
        <f>Sheet8!$E$8</f>
        <v>38.939651527845228</v>
      </c>
      <c r="F1263" s="224">
        <v>38.983590921784625</v>
      </c>
      <c r="G1263" s="224">
        <v>1.0399373372728658E-3</v>
      </c>
      <c r="H1263" s="224">
        <v>38.983590921784625</v>
      </c>
      <c r="I1263" s="224" t="s">
        <v>279</v>
      </c>
      <c r="J1263" s="224" t="s">
        <v>277</v>
      </c>
      <c r="K1263" s="225">
        <v>0</v>
      </c>
    </row>
    <row r="1264" spans="2:11" x14ac:dyDescent="0.15">
      <c r="B1264" s="224" t="s">
        <v>1209</v>
      </c>
      <c r="C1264" s="224">
        <v>96.80925197194766</v>
      </c>
      <c r="D1264" s="224" t="s">
        <v>1259</v>
      </c>
      <c r="E1264" s="224">
        <f>Sheet6!$G$11</f>
        <v>96.80925197194766</v>
      </c>
      <c r="F1264" s="224">
        <v>38.983590921784625</v>
      </c>
      <c r="G1264" s="224">
        <v>97.777344491667137</v>
      </c>
      <c r="H1264" s="224">
        <v>38.983590921784625</v>
      </c>
      <c r="I1264" s="224" t="s">
        <v>279</v>
      </c>
      <c r="J1264" s="224" t="s">
        <v>277</v>
      </c>
      <c r="K1264" s="225">
        <v>0</v>
      </c>
    </row>
    <row r="1265" spans="2:11" x14ac:dyDescent="0.15">
      <c r="B1265" s="224" t="s">
        <v>1304</v>
      </c>
      <c r="C1265" s="224">
        <v>42.835551183168604</v>
      </c>
      <c r="D1265" s="224" t="s">
        <v>1259</v>
      </c>
      <c r="E1265" s="224">
        <f>Sheet5!$G$11</f>
        <v>42.835551183168604</v>
      </c>
      <c r="F1265" s="224">
        <v>38.983590921784625</v>
      </c>
      <c r="G1265" s="224">
        <v>43.263906695000287</v>
      </c>
      <c r="H1265" s="224">
        <v>38.983590921784625</v>
      </c>
      <c r="I1265" s="224" t="s">
        <v>279</v>
      </c>
      <c r="J1265" s="224" t="s">
        <v>277</v>
      </c>
      <c r="K1265" s="225">
        <v>0</v>
      </c>
    </row>
    <row r="1266" spans="2:11" x14ac:dyDescent="0.15">
      <c r="B1266" s="224" t="s">
        <v>1209</v>
      </c>
      <c r="C1266" s="224">
        <v>107.22591863861433</v>
      </c>
      <c r="D1266" s="224" t="s">
        <v>1261</v>
      </c>
      <c r="E1266" s="224">
        <f>Sheet6!$G$12</f>
        <v>107.22591863861433</v>
      </c>
      <c r="F1266" s="224">
        <v>38.983590921784625</v>
      </c>
      <c r="G1266" s="224">
        <v>108.29817782500048</v>
      </c>
      <c r="H1266" s="224">
        <v>38.983590921784625</v>
      </c>
      <c r="I1266" s="224" t="s">
        <v>279</v>
      </c>
      <c r="J1266" s="224" t="s">
        <v>277</v>
      </c>
      <c r="K1266" s="225">
        <v>0</v>
      </c>
    </row>
    <row r="1267" spans="2:11" x14ac:dyDescent="0.15">
      <c r="B1267" s="224" t="s">
        <v>1304</v>
      </c>
      <c r="C1267" s="224">
        <v>43.710551183168597</v>
      </c>
      <c r="D1267" s="224" t="s">
        <v>1261</v>
      </c>
      <c r="E1267" s="224">
        <f>Sheet5!$G$12</f>
        <v>43.710551183168597</v>
      </c>
      <c r="F1267" s="224">
        <v>38.983590921784625</v>
      </c>
      <c r="G1267" s="224">
        <v>44.147656695000286</v>
      </c>
      <c r="H1267" s="224">
        <v>38.983590921784625</v>
      </c>
      <c r="I1267" s="224" t="s">
        <v>279</v>
      </c>
      <c r="J1267" s="224" t="s">
        <v>277</v>
      </c>
      <c r="K1267" s="225">
        <v>0</v>
      </c>
    </row>
    <row r="1268" spans="2:11" x14ac:dyDescent="0.15">
      <c r="B1268" s="224" t="s">
        <v>1209</v>
      </c>
      <c r="C1268" s="224">
        <v>117.642585305281</v>
      </c>
      <c r="D1268" s="224" t="s">
        <v>1263</v>
      </c>
      <c r="E1268" s="224">
        <f>Sheet6!$G$13</f>
        <v>117.642585305281</v>
      </c>
      <c r="F1268" s="224">
        <v>38.983590921784625</v>
      </c>
      <c r="G1268" s="224">
        <v>118.81901115833381</v>
      </c>
      <c r="H1268" s="224">
        <v>38.983590921784625</v>
      </c>
      <c r="I1268" s="224" t="s">
        <v>279</v>
      </c>
      <c r="J1268" s="224" t="s">
        <v>277</v>
      </c>
      <c r="K1268" s="225">
        <v>0</v>
      </c>
    </row>
    <row r="1269" spans="2:11" x14ac:dyDescent="0.15">
      <c r="B1269" s="224" t="s">
        <v>1304</v>
      </c>
      <c r="C1269" s="224">
        <v>44.710551183168604</v>
      </c>
      <c r="D1269" s="224" t="s">
        <v>1263</v>
      </c>
      <c r="E1269" s="224">
        <f>Sheet5!$G$13</f>
        <v>44.710551183168604</v>
      </c>
      <c r="F1269" s="224">
        <v>38.983590921784625</v>
      </c>
      <c r="G1269" s="224">
        <v>45.157656695000291</v>
      </c>
      <c r="H1269" s="224">
        <v>38.983590921784625</v>
      </c>
      <c r="I1269" s="224" t="s">
        <v>279</v>
      </c>
      <c r="J1269" s="224" t="s">
        <v>277</v>
      </c>
      <c r="K1269" s="225">
        <v>0</v>
      </c>
    </row>
    <row r="1270" spans="2:11" x14ac:dyDescent="0.15">
      <c r="B1270" s="224" t="s">
        <v>276</v>
      </c>
      <c r="C1270" s="224">
        <v>7</v>
      </c>
      <c r="D1270" s="224" t="s">
        <v>662</v>
      </c>
      <c r="E1270" s="224">
        <f>'Project Details and Calculation'!$G$137</f>
        <v>7</v>
      </c>
      <c r="F1270" s="224">
        <v>38.983590921784625</v>
      </c>
      <c r="G1270" s="224">
        <v>7.07</v>
      </c>
      <c r="H1270" s="224">
        <v>38.983590921784625</v>
      </c>
      <c r="I1270" s="224" t="s">
        <v>279</v>
      </c>
      <c r="J1270" s="224" t="s">
        <v>277</v>
      </c>
      <c r="K1270" s="225">
        <v>0</v>
      </c>
    </row>
    <row r="1271" spans="2:11" x14ac:dyDescent="0.15">
      <c r="B1271" s="224" t="s">
        <v>1209</v>
      </c>
      <c r="C1271" s="224">
        <v>128.05925197194767</v>
      </c>
      <c r="D1271" s="224" t="s">
        <v>1265</v>
      </c>
      <c r="E1271" s="224">
        <f>Sheet6!$G$14</f>
        <v>128.05925197194767</v>
      </c>
      <c r="F1271" s="224">
        <v>38.983590921784625</v>
      </c>
      <c r="G1271" s="224">
        <v>129.33984449166715</v>
      </c>
      <c r="H1271" s="224">
        <v>38.983590921784625</v>
      </c>
      <c r="I1271" s="224" t="s">
        <v>279</v>
      </c>
      <c r="J1271" s="224" t="s">
        <v>277</v>
      </c>
      <c r="K1271" s="225">
        <v>0</v>
      </c>
    </row>
    <row r="1272" spans="2:11" x14ac:dyDescent="0.15">
      <c r="B1272" s="224" t="s">
        <v>1304</v>
      </c>
      <c r="C1272" s="224">
        <v>45.460551183168597</v>
      </c>
      <c r="D1272" s="224" t="s">
        <v>1265</v>
      </c>
      <c r="E1272" s="224">
        <f>Sheet5!$G$14</f>
        <v>45.460551183168597</v>
      </c>
      <c r="F1272" s="224">
        <v>38.983590921784625</v>
      </c>
      <c r="G1272" s="224">
        <v>45.915156695000285</v>
      </c>
      <c r="H1272" s="224">
        <v>38.983590921784625</v>
      </c>
      <c r="I1272" s="224" t="s">
        <v>279</v>
      </c>
      <c r="J1272" s="224" t="s">
        <v>277</v>
      </c>
      <c r="K1272" s="225">
        <v>0</v>
      </c>
    </row>
    <row r="1273" spans="2:11" x14ac:dyDescent="0.15">
      <c r="B1273" s="224" t="s">
        <v>1209</v>
      </c>
      <c r="C1273" s="224">
        <v>138.47591863861433</v>
      </c>
      <c r="D1273" s="224" t="s">
        <v>1267</v>
      </c>
      <c r="E1273" s="224">
        <f>Sheet6!$G$15</f>
        <v>138.47591863861433</v>
      </c>
      <c r="F1273" s="224">
        <v>38.983590921784625</v>
      </c>
      <c r="G1273" s="224">
        <v>139.86067782500047</v>
      </c>
      <c r="H1273" s="224">
        <v>38.983590921784625</v>
      </c>
      <c r="I1273" s="224" t="s">
        <v>279</v>
      </c>
      <c r="J1273" s="224" t="s">
        <v>277</v>
      </c>
      <c r="K1273" s="225">
        <v>0</v>
      </c>
    </row>
    <row r="1274" spans="2:11" x14ac:dyDescent="0.15">
      <c r="B1274" s="224" t="s">
        <v>1304</v>
      </c>
      <c r="C1274" s="224">
        <v>45.710551183168604</v>
      </c>
      <c r="D1274" s="224" t="s">
        <v>1267</v>
      </c>
      <c r="E1274" s="224">
        <f>Sheet5!$G$15</f>
        <v>45.710551183168604</v>
      </c>
      <c r="F1274" s="224">
        <v>38.983590921784625</v>
      </c>
      <c r="G1274" s="224">
        <v>46.167656695000289</v>
      </c>
      <c r="H1274" s="224">
        <v>38.983590921784625</v>
      </c>
      <c r="I1274" s="224" t="s">
        <v>279</v>
      </c>
      <c r="J1274" s="224" t="s">
        <v>277</v>
      </c>
      <c r="K1274" s="225">
        <v>0</v>
      </c>
    </row>
    <row r="1275" spans="2:11" x14ac:dyDescent="0.15">
      <c r="B1275" s="224" t="s">
        <v>1209</v>
      </c>
      <c r="C1275" s="224">
        <v>148.89258530528102</v>
      </c>
      <c r="D1275" s="224" t="s">
        <v>1269</v>
      </c>
      <c r="E1275" s="224">
        <f>Sheet6!$G$16</f>
        <v>148.89258530528102</v>
      </c>
      <c r="F1275" s="224">
        <v>38.983590921784625</v>
      </c>
      <c r="G1275" s="224">
        <v>150.38151115833384</v>
      </c>
      <c r="H1275" s="224">
        <v>38.983590921784625</v>
      </c>
      <c r="I1275" s="224" t="s">
        <v>279</v>
      </c>
      <c r="J1275" s="224" t="s">
        <v>277</v>
      </c>
      <c r="K1275" s="225">
        <v>0</v>
      </c>
    </row>
    <row r="1276" spans="2:11" x14ac:dyDescent="0.15">
      <c r="B1276" s="224" t="s">
        <v>1304</v>
      </c>
      <c r="C1276" s="224">
        <v>45.960551183168604</v>
      </c>
      <c r="D1276" s="224" t="s">
        <v>1269</v>
      </c>
      <c r="E1276" s="224">
        <f>Sheet5!$G$16</f>
        <v>45.960551183168604</v>
      </c>
      <c r="F1276" s="224">
        <v>38.983590921784625</v>
      </c>
      <c r="G1276" s="224">
        <v>46.420156695000287</v>
      </c>
      <c r="H1276" s="224">
        <v>38.983590921784625</v>
      </c>
      <c r="I1276" s="224" t="s">
        <v>279</v>
      </c>
      <c r="J1276" s="224" t="s">
        <v>277</v>
      </c>
      <c r="K1276" s="225">
        <v>0</v>
      </c>
    </row>
    <row r="1277" spans="2:11" x14ac:dyDescent="0.15">
      <c r="B1277" s="224" t="s">
        <v>1209</v>
      </c>
      <c r="C1277" s="224">
        <v>159.30925197194767</v>
      </c>
      <c r="D1277" s="224" t="s">
        <v>1271</v>
      </c>
      <c r="E1277" s="224">
        <f>Sheet6!$G$17</f>
        <v>159.30925197194767</v>
      </c>
      <c r="F1277" s="224">
        <v>38.983590921784625</v>
      </c>
      <c r="G1277" s="224">
        <v>160.90234449166715</v>
      </c>
      <c r="H1277" s="224">
        <v>38.983590921784625</v>
      </c>
      <c r="I1277" s="224" t="s">
        <v>279</v>
      </c>
      <c r="J1277" s="224" t="s">
        <v>277</v>
      </c>
      <c r="K1277" s="225">
        <v>0</v>
      </c>
    </row>
    <row r="1278" spans="2:11" x14ac:dyDescent="0.15">
      <c r="B1278" s="224" t="s">
        <v>1304</v>
      </c>
      <c r="C1278" s="224">
        <v>45.960551183168604</v>
      </c>
      <c r="D1278" s="224" t="s">
        <v>1271</v>
      </c>
      <c r="E1278" s="224">
        <f>Sheet5!$G$17</f>
        <v>45.960551183168604</v>
      </c>
      <c r="F1278" s="224">
        <v>38.983590921784625</v>
      </c>
      <c r="G1278" s="224">
        <v>46.420156695000287</v>
      </c>
      <c r="H1278" s="224">
        <v>38.983590921784625</v>
      </c>
      <c r="I1278" s="224" t="s">
        <v>279</v>
      </c>
      <c r="J1278" s="224" t="s">
        <v>277</v>
      </c>
      <c r="K1278" s="225">
        <v>0</v>
      </c>
    </row>
    <row r="1279" spans="2:11" x14ac:dyDescent="0.15">
      <c r="B1279" s="224" t="s">
        <v>276</v>
      </c>
      <c r="C1279" s="224">
        <v>200</v>
      </c>
      <c r="D1279" s="224" t="s">
        <v>718</v>
      </c>
      <c r="E1279" s="224">
        <f>'Project Details and Calculation'!$G$179</f>
        <v>200</v>
      </c>
      <c r="F1279" s="224">
        <v>38.983590921784625</v>
      </c>
      <c r="G1279" s="224">
        <v>202</v>
      </c>
      <c r="H1279" s="224">
        <v>38.983590921784625</v>
      </c>
      <c r="I1279" s="224" t="s">
        <v>279</v>
      </c>
      <c r="J1279" s="224" t="s">
        <v>277</v>
      </c>
      <c r="K1279" s="225">
        <v>0</v>
      </c>
    </row>
    <row r="1280" spans="2:11" x14ac:dyDescent="0.15">
      <c r="B1280" s="224" t="s">
        <v>1209</v>
      </c>
      <c r="C1280" s="224">
        <v>169.72591863861433</v>
      </c>
      <c r="D1280" s="224" t="s">
        <v>1274</v>
      </c>
      <c r="E1280" s="224">
        <f>Sheet6!$G$18</f>
        <v>169.72591863861433</v>
      </c>
      <c r="F1280" s="224">
        <v>38.983590921784625</v>
      </c>
      <c r="G1280" s="224">
        <v>171.42317782500047</v>
      </c>
      <c r="H1280" s="224">
        <v>38.983590921784625</v>
      </c>
      <c r="I1280" s="224" t="s">
        <v>279</v>
      </c>
      <c r="J1280" s="224" t="s">
        <v>277</v>
      </c>
      <c r="K1280" s="225">
        <v>0</v>
      </c>
    </row>
    <row r="1281" spans="2:11" x14ac:dyDescent="0.15">
      <c r="B1281" s="224" t="s">
        <v>1304</v>
      </c>
      <c r="C1281" s="224">
        <v>46.835551183168597</v>
      </c>
      <c r="D1281" s="224" t="s">
        <v>1274</v>
      </c>
      <c r="E1281" s="224">
        <f>Sheet5!$G$18</f>
        <v>46.835551183168597</v>
      </c>
      <c r="F1281" s="224">
        <v>38.983590921784625</v>
      </c>
      <c r="G1281" s="224">
        <v>47.303906695000286</v>
      </c>
      <c r="H1281" s="224">
        <v>38.983590921784625</v>
      </c>
      <c r="I1281" s="224" t="s">
        <v>279</v>
      </c>
      <c r="J1281" s="224" t="s">
        <v>277</v>
      </c>
      <c r="K1281" s="225">
        <v>0</v>
      </c>
    </row>
    <row r="1282" spans="2:11" x14ac:dyDescent="0.15">
      <c r="B1282" s="224" t="s">
        <v>276</v>
      </c>
      <c r="C1282" s="224">
        <v>6</v>
      </c>
      <c r="D1282" s="224" t="s">
        <v>724</v>
      </c>
      <c r="E1282" s="224">
        <f>'Project Details and Calculation'!$G$183</f>
        <v>6</v>
      </c>
      <c r="F1282" s="224">
        <v>38.983590921784625</v>
      </c>
      <c r="G1282" s="224">
        <v>6.06</v>
      </c>
      <c r="H1282" s="224">
        <v>38.983590921784625</v>
      </c>
      <c r="I1282" s="224" t="s">
        <v>279</v>
      </c>
      <c r="J1282" s="224" t="s">
        <v>277</v>
      </c>
      <c r="K1282" s="225">
        <v>0</v>
      </c>
    </row>
    <row r="1283" spans="2:11" x14ac:dyDescent="0.15">
      <c r="B1283" s="224" t="s">
        <v>1209</v>
      </c>
      <c r="C1283" s="224">
        <v>180.14258530528102</v>
      </c>
      <c r="D1283" s="224" t="s">
        <v>1277</v>
      </c>
      <c r="E1283" s="224">
        <f>Sheet6!$G$19</f>
        <v>180.14258530528102</v>
      </c>
      <c r="F1283" s="224">
        <v>38.983590921784625</v>
      </c>
      <c r="G1283" s="224">
        <v>181.94401115833384</v>
      </c>
      <c r="H1283" s="224">
        <v>38.983590921784625</v>
      </c>
      <c r="I1283" s="224" t="s">
        <v>279</v>
      </c>
      <c r="J1283" s="224" t="s">
        <v>277</v>
      </c>
      <c r="K1283" s="225">
        <v>0</v>
      </c>
    </row>
    <row r="1284" spans="2:11" x14ac:dyDescent="0.15">
      <c r="B1284" s="224" t="s">
        <v>1304</v>
      </c>
      <c r="C1284" s="224">
        <v>48.085551183168604</v>
      </c>
      <c r="D1284" s="224" t="s">
        <v>1277</v>
      </c>
      <c r="E1284" s="224">
        <f>Sheet5!$G$19</f>
        <v>48.085551183168604</v>
      </c>
      <c r="F1284" s="224">
        <v>38.983590921784625</v>
      </c>
      <c r="G1284" s="224">
        <v>48.566406695000289</v>
      </c>
      <c r="H1284" s="224">
        <v>38.983590921784625</v>
      </c>
      <c r="I1284" s="224" t="s">
        <v>279</v>
      </c>
      <c r="J1284" s="224" t="s">
        <v>277</v>
      </c>
      <c r="K1284" s="225">
        <v>0</v>
      </c>
    </row>
    <row r="1285" spans="2:11" x14ac:dyDescent="0.15">
      <c r="B1285" s="224" t="s">
        <v>1209</v>
      </c>
      <c r="C1285" s="224">
        <v>56.184251971947674</v>
      </c>
      <c r="D1285" s="224" t="s">
        <v>1222</v>
      </c>
      <c r="E1285" s="224">
        <f>Sheet6!$G$2</f>
        <v>56.184251971947674</v>
      </c>
      <c r="F1285" s="224">
        <v>38.983590921784625</v>
      </c>
      <c r="G1285" s="224">
        <v>56.746094491667151</v>
      </c>
      <c r="H1285" s="224">
        <v>38.983590921784625</v>
      </c>
      <c r="I1285" s="224" t="s">
        <v>279</v>
      </c>
      <c r="J1285" s="224" t="s">
        <v>277</v>
      </c>
      <c r="K1285" s="225">
        <v>0</v>
      </c>
    </row>
    <row r="1286" spans="2:11" x14ac:dyDescent="0.15">
      <c r="B1286" s="224" t="s">
        <v>1304</v>
      </c>
      <c r="C1286" s="224">
        <v>10</v>
      </c>
      <c r="D1286" s="224" t="s">
        <v>1222</v>
      </c>
      <c r="E1286" s="224">
        <f>Sheet5!$G$2</f>
        <v>10</v>
      </c>
      <c r="F1286" s="224">
        <v>38.983590921784625</v>
      </c>
      <c r="G1286" s="224">
        <v>10.1</v>
      </c>
      <c r="H1286" s="224">
        <v>38.983590921784625</v>
      </c>
      <c r="I1286" s="224" t="s">
        <v>279</v>
      </c>
      <c r="J1286" s="224" t="s">
        <v>277</v>
      </c>
      <c r="K1286" s="225">
        <v>0</v>
      </c>
    </row>
    <row r="1287" spans="2:11" x14ac:dyDescent="0.15">
      <c r="B1287" s="224" t="s">
        <v>1346</v>
      </c>
      <c r="C1287" s="224">
        <v>1.0296409279928274E-2</v>
      </c>
      <c r="D1287" s="224" t="s">
        <v>1222</v>
      </c>
      <c r="E1287" s="225">
        <f>Sheet8!$E$2</f>
        <v>38.597614774044189</v>
      </c>
      <c r="F1287" s="224">
        <v>38.983590921784625</v>
      </c>
      <c r="G1287" s="224">
        <v>1.0399373372727557E-2</v>
      </c>
      <c r="H1287" s="224">
        <v>38.983590921784625</v>
      </c>
      <c r="I1287" s="224" t="s">
        <v>279</v>
      </c>
      <c r="J1287" s="224" t="s">
        <v>277</v>
      </c>
      <c r="K1287" s="225">
        <v>0</v>
      </c>
    </row>
    <row r="1288" spans="2:11" x14ac:dyDescent="0.15">
      <c r="B1288" s="224" t="s">
        <v>1209</v>
      </c>
      <c r="C1288" s="224">
        <v>190.55925197194767</v>
      </c>
      <c r="D1288" s="224" t="s">
        <v>1279</v>
      </c>
      <c r="E1288" s="224">
        <f>Sheet6!$G$20</f>
        <v>190.55925197194767</v>
      </c>
      <c r="F1288" s="224">
        <v>38.983590921784625</v>
      </c>
      <c r="G1288" s="224">
        <v>192.46484449166715</v>
      </c>
      <c r="H1288" s="224">
        <v>38.983590921784625</v>
      </c>
      <c r="I1288" s="224" t="s">
        <v>279</v>
      </c>
      <c r="J1288" s="224" t="s">
        <v>277</v>
      </c>
      <c r="K1288" s="225">
        <v>0</v>
      </c>
    </row>
    <row r="1289" spans="2:11" x14ac:dyDescent="0.15">
      <c r="B1289" s="224" t="s">
        <v>1304</v>
      </c>
      <c r="C1289" s="224">
        <v>48.585551183168604</v>
      </c>
      <c r="D1289" s="224" t="s">
        <v>1279</v>
      </c>
      <c r="E1289" s="224">
        <f>Sheet5!$G$20</f>
        <v>48.585551183168604</v>
      </c>
      <c r="F1289" s="224">
        <v>38.983590921784625</v>
      </c>
      <c r="G1289" s="224">
        <v>49.071406695000292</v>
      </c>
      <c r="H1289" s="224">
        <v>38.983590921784625</v>
      </c>
      <c r="I1289" s="224" t="s">
        <v>279</v>
      </c>
      <c r="J1289" s="224" t="s">
        <v>277</v>
      </c>
      <c r="K1289" s="225">
        <v>0</v>
      </c>
    </row>
    <row r="1290" spans="2:11" x14ac:dyDescent="0.15">
      <c r="B1290" s="224" t="s">
        <v>1209</v>
      </c>
      <c r="C1290" s="224">
        <v>200.97591863861433</v>
      </c>
      <c r="D1290" s="224" t="s">
        <v>1281</v>
      </c>
      <c r="E1290" s="224">
        <f>Sheet6!$G$21</f>
        <v>200.97591863861433</v>
      </c>
      <c r="F1290" s="224">
        <v>38.983590921784625</v>
      </c>
      <c r="G1290" s="224">
        <v>202.98567782500047</v>
      </c>
      <c r="H1290" s="224">
        <v>38.983590921784625</v>
      </c>
      <c r="I1290" s="224" t="s">
        <v>279</v>
      </c>
      <c r="J1290" s="224" t="s">
        <v>277</v>
      </c>
      <c r="K1290" s="225">
        <v>0</v>
      </c>
    </row>
    <row r="1291" spans="2:11" x14ac:dyDescent="0.15">
      <c r="B1291" s="224" t="s">
        <v>1304</v>
      </c>
      <c r="C1291" s="224">
        <v>49.460551183168604</v>
      </c>
      <c r="D1291" s="224" t="s">
        <v>1281</v>
      </c>
      <c r="E1291" s="224">
        <f>Sheet5!$G$21</f>
        <v>49.460551183168604</v>
      </c>
      <c r="F1291" s="224">
        <v>38.983590921784625</v>
      </c>
      <c r="G1291" s="224">
        <v>49.955156695000291</v>
      </c>
      <c r="H1291" s="224">
        <v>38.983590921784625</v>
      </c>
      <c r="I1291" s="224" t="s">
        <v>279</v>
      </c>
      <c r="J1291" s="224" t="s">
        <v>277</v>
      </c>
      <c r="K1291" s="225">
        <v>0</v>
      </c>
    </row>
    <row r="1292" spans="2:11" x14ac:dyDescent="0.15">
      <c r="B1292" s="224" t="s">
        <v>1209</v>
      </c>
      <c r="C1292" s="224">
        <v>211.39258530528102</v>
      </c>
      <c r="D1292" s="224" t="s">
        <v>1283</v>
      </c>
      <c r="E1292" s="224">
        <f>Sheet6!$G$22</f>
        <v>211.39258530528102</v>
      </c>
      <c r="F1292" s="224">
        <v>38.983590921784625</v>
      </c>
      <c r="G1292" s="224">
        <v>213.50651115833384</v>
      </c>
      <c r="H1292" s="224">
        <v>38.983590921784625</v>
      </c>
      <c r="I1292" s="224" t="s">
        <v>279</v>
      </c>
      <c r="J1292" s="224" t="s">
        <v>277</v>
      </c>
      <c r="K1292" s="225">
        <v>0</v>
      </c>
    </row>
    <row r="1293" spans="2:11" x14ac:dyDescent="0.15">
      <c r="B1293" s="224" t="s">
        <v>1304</v>
      </c>
      <c r="C1293" s="224">
        <v>49.710551183168604</v>
      </c>
      <c r="D1293" s="224" t="s">
        <v>1283</v>
      </c>
      <c r="E1293" s="224">
        <f>Sheet5!$G$22</f>
        <v>49.710551183168604</v>
      </c>
      <c r="F1293" s="224">
        <v>38.983590921784625</v>
      </c>
      <c r="G1293" s="224">
        <v>50.207656695000288</v>
      </c>
      <c r="H1293" s="224">
        <v>38.983590921784625</v>
      </c>
      <c r="I1293" s="224" t="s">
        <v>279</v>
      </c>
      <c r="J1293" s="224" t="s">
        <v>277</v>
      </c>
      <c r="K1293" s="225">
        <v>0</v>
      </c>
    </row>
    <row r="1294" spans="2:11" x14ac:dyDescent="0.15">
      <c r="B1294" s="224" t="s">
        <v>1209</v>
      </c>
      <c r="C1294" s="224">
        <v>221.80925197194767</v>
      </c>
      <c r="D1294" s="224" t="s">
        <v>1285</v>
      </c>
      <c r="E1294" s="224">
        <f>Sheet6!$G$23</f>
        <v>221.80925197194767</v>
      </c>
      <c r="F1294" s="224">
        <v>38.983590921784625</v>
      </c>
      <c r="G1294" s="224">
        <v>224.02734449166715</v>
      </c>
      <c r="H1294" s="224">
        <v>38.983590921784625</v>
      </c>
      <c r="I1294" s="224" t="s">
        <v>279</v>
      </c>
      <c r="J1294" s="224" t="s">
        <v>277</v>
      </c>
      <c r="K1294" s="225">
        <v>0</v>
      </c>
    </row>
    <row r="1295" spans="2:11" x14ac:dyDescent="0.15">
      <c r="B1295" s="224" t="s">
        <v>1304</v>
      </c>
      <c r="C1295" s="224">
        <v>50.335551183168597</v>
      </c>
      <c r="D1295" s="224" t="s">
        <v>1285</v>
      </c>
      <c r="E1295" s="224">
        <f>Sheet5!$G$23</f>
        <v>50.335551183168597</v>
      </c>
      <c r="F1295" s="224">
        <v>38.983590921784625</v>
      </c>
      <c r="G1295" s="224">
        <v>50.838906695000283</v>
      </c>
      <c r="H1295" s="224">
        <v>38.983590921784625</v>
      </c>
      <c r="I1295" s="224" t="s">
        <v>279</v>
      </c>
      <c r="J1295" s="224" t="s">
        <v>277</v>
      </c>
      <c r="K1295" s="225">
        <v>0</v>
      </c>
    </row>
    <row r="1296" spans="2:11" x14ac:dyDescent="0.15">
      <c r="B1296" s="224" t="s">
        <v>1209</v>
      </c>
      <c r="C1296" s="224">
        <v>232.22591863861433</v>
      </c>
      <c r="D1296" s="224" t="s">
        <v>1287</v>
      </c>
      <c r="E1296" s="224">
        <f>Sheet6!$G$24</f>
        <v>232.22591863861433</v>
      </c>
      <c r="F1296" s="224">
        <v>38.983590921784625</v>
      </c>
      <c r="G1296" s="224">
        <v>234.54817782500047</v>
      </c>
      <c r="H1296" s="224">
        <v>38.983590921784625</v>
      </c>
      <c r="I1296" s="224" t="s">
        <v>279</v>
      </c>
      <c r="J1296" s="224" t="s">
        <v>277</v>
      </c>
      <c r="K1296" s="225">
        <v>0</v>
      </c>
    </row>
    <row r="1297" spans="2:11" x14ac:dyDescent="0.15">
      <c r="B1297" s="224" t="s">
        <v>1304</v>
      </c>
      <c r="C1297" s="224">
        <v>55.085551183168604</v>
      </c>
      <c r="D1297" s="224" t="s">
        <v>1287</v>
      </c>
      <c r="E1297" s="224">
        <f>Sheet5!$G$24</f>
        <v>55.085551183168604</v>
      </c>
      <c r="F1297" s="224">
        <v>38.983590921784625</v>
      </c>
      <c r="G1297" s="224">
        <v>55.636406695000289</v>
      </c>
      <c r="H1297" s="224">
        <v>38.983590921784625</v>
      </c>
      <c r="I1297" s="224" t="s">
        <v>279</v>
      </c>
      <c r="J1297" s="224" t="s">
        <v>277</v>
      </c>
      <c r="K1297" s="225">
        <v>0</v>
      </c>
    </row>
    <row r="1298" spans="2:11" x14ac:dyDescent="0.15">
      <c r="B1298" s="224" t="s">
        <v>1209</v>
      </c>
      <c r="C1298" s="224">
        <v>242.64258530528099</v>
      </c>
      <c r="D1298" s="224" t="s">
        <v>1289</v>
      </c>
      <c r="E1298" s="224">
        <f>Sheet6!$G$25</f>
        <v>242.64258530528099</v>
      </c>
      <c r="F1298" s="224">
        <v>38.983590921784625</v>
      </c>
      <c r="G1298" s="224">
        <v>245.06901115833381</v>
      </c>
      <c r="H1298" s="224">
        <v>38.983590921784625</v>
      </c>
      <c r="I1298" s="224" t="s">
        <v>279</v>
      </c>
      <c r="J1298" s="224" t="s">
        <v>277</v>
      </c>
      <c r="K1298" s="225">
        <v>0</v>
      </c>
    </row>
    <row r="1299" spans="2:11" x14ac:dyDescent="0.15">
      <c r="B1299" s="224" t="s">
        <v>1304</v>
      </c>
      <c r="C1299" s="224">
        <v>55.085551183168604</v>
      </c>
      <c r="D1299" s="224" t="s">
        <v>1289</v>
      </c>
      <c r="E1299" s="224">
        <f>Sheet5!$G$25</f>
        <v>55.085551183168604</v>
      </c>
      <c r="F1299" s="224">
        <v>38.983590921784625</v>
      </c>
      <c r="G1299" s="224">
        <v>55.636406695000289</v>
      </c>
      <c r="H1299" s="224">
        <v>38.983590921784625</v>
      </c>
      <c r="I1299" s="224" t="s">
        <v>279</v>
      </c>
      <c r="J1299" s="224" t="s">
        <v>277</v>
      </c>
      <c r="K1299" s="225">
        <v>0</v>
      </c>
    </row>
    <row r="1300" spans="2:11" x14ac:dyDescent="0.15">
      <c r="B1300" s="224" t="s">
        <v>1209</v>
      </c>
      <c r="C1300" s="224">
        <v>253.05925197194767</v>
      </c>
      <c r="D1300" s="224" t="s">
        <v>1291</v>
      </c>
      <c r="E1300" s="224">
        <f>Sheet6!$G$26</f>
        <v>253.05925197194767</v>
      </c>
      <c r="F1300" s="224">
        <v>38.983590921784625</v>
      </c>
      <c r="G1300" s="224">
        <v>255.58984449166715</v>
      </c>
      <c r="H1300" s="224">
        <v>38.983590921784625</v>
      </c>
      <c r="I1300" s="224" t="s">
        <v>279</v>
      </c>
      <c r="J1300" s="224" t="s">
        <v>277</v>
      </c>
      <c r="K1300" s="225">
        <v>0</v>
      </c>
    </row>
    <row r="1301" spans="2:11" x14ac:dyDescent="0.15">
      <c r="B1301" s="224" t="s">
        <v>1304</v>
      </c>
      <c r="C1301" s="224">
        <v>57.460551183168597</v>
      </c>
      <c r="D1301" s="224" t="s">
        <v>1291</v>
      </c>
      <c r="E1301" s="224">
        <f>Sheet5!$G$26</f>
        <v>57.460551183168597</v>
      </c>
      <c r="F1301" s="224">
        <v>38.983590921784625</v>
      </c>
      <c r="G1301" s="224">
        <v>58.035156695000282</v>
      </c>
      <c r="H1301" s="224">
        <v>38.983590921784625</v>
      </c>
      <c r="I1301" s="224" t="s">
        <v>279</v>
      </c>
      <c r="J1301" s="224" t="s">
        <v>277</v>
      </c>
      <c r="K1301" s="225">
        <v>0</v>
      </c>
    </row>
    <row r="1302" spans="2:11" x14ac:dyDescent="0.15">
      <c r="B1302" s="224" t="s">
        <v>1209</v>
      </c>
      <c r="C1302" s="224">
        <v>263.47591863861436</v>
      </c>
      <c r="D1302" s="224" t="s">
        <v>1293</v>
      </c>
      <c r="E1302" s="224">
        <f>Sheet6!$G$27</f>
        <v>263.47591863861436</v>
      </c>
      <c r="F1302" s="224">
        <v>38.983590921784625</v>
      </c>
      <c r="G1302" s="224">
        <v>266.11067782500049</v>
      </c>
      <c r="H1302" s="224">
        <v>38.983590921784625</v>
      </c>
      <c r="I1302" s="224" t="s">
        <v>279</v>
      </c>
      <c r="J1302" s="224" t="s">
        <v>277</v>
      </c>
      <c r="K1302" s="225">
        <v>0</v>
      </c>
    </row>
    <row r="1303" spans="2:11" x14ac:dyDescent="0.15">
      <c r="B1303" s="224" t="s">
        <v>1304</v>
      </c>
      <c r="C1303" s="224">
        <v>59.710551183168604</v>
      </c>
      <c r="D1303" s="224" t="s">
        <v>1293</v>
      </c>
      <c r="E1303" s="224">
        <f>Sheet5!$G$27</f>
        <v>59.710551183168604</v>
      </c>
      <c r="F1303" s="224">
        <v>38.983590921784625</v>
      </c>
      <c r="G1303" s="224">
        <v>60.30765669500029</v>
      </c>
      <c r="H1303" s="224">
        <v>38.983590921784625</v>
      </c>
      <c r="I1303" s="224" t="s">
        <v>279</v>
      </c>
      <c r="J1303" s="224" t="s">
        <v>277</v>
      </c>
      <c r="K1303" s="225">
        <v>0</v>
      </c>
    </row>
    <row r="1304" spans="2:11" x14ac:dyDescent="0.15">
      <c r="B1304" s="224" t="s">
        <v>1209</v>
      </c>
      <c r="C1304" s="224">
        <v>273.89258530528099</v>
      </c>
      <c r="D1304" s="224" t="s">
        <v>1295</v>
      </c>
      <c r="E1304" s="224">
        <f>Sheet6!$G$28</f>
        <v>273.89258530528099</v>
      </c>
      <c r="F1304" s="224">
        <v>38.983590921784625</v>
      </c>
      <c r="G1304" s="224">
        <v>276.63151115833381</v>
      </c>
      <c r="H1304" s="224">
        <v>38.983590921784625</v>
      </c>
      <c r="I1304" s="224" t="s">
        <v>279</v>
      </c>
      <c r="J1304" s="224" t="s">
        <v>277</v>
      </c>
      <c r="K1304" s="225">
        <v>0</v>
      </c>
    </row>
    <row r="1305" spans="2:11" x14ac:dyDescent="0.15">
      <c r="B1305" s="224" t="s">
        <v>1304</v>
      </c>
      <c r="C1305" s="224">
        <v>65.335551183168604</v>
      </c>
      <c r="D1305" s="224" t="s">
        <v>1295</v>
      </c>
      <c r="E1305" s="224">
        <f>Sheet5!$G$28</f>
        <v>65.335551183168604</v>
      </c>
      <c r="F1305" s="224">
        <v>38.983590921784625</v>
      </c>
      <c r="G1305" s="224">
        <v>65.988906695000296</v>
      </c>
      <c r="H1305" s="224">
        <v>38.983590921784625</v>
      </c>
      <c r="I1305" s="224" t="s">
        <v>279</v>
      </c>
      <c r="J1305" s="224" t="s">
        <v>277</v>
      </c>
      <c r="K1305" s="225">
        <v>0</v>
      </c>
    </row>
    <row r="1306" spans="2:11" x14ac:dyDescent="0.15">
      <c r="B1306" s="224" t="s">
        <v>1209</v>
      </c>
      <c r="C1306" s="224">
        <v>284.30925197194767</v>
      </c>
      <c r="D1306" s="224" t="s">
        <v>1298</v>
      </c>
      <c r="E1306" s="224">
        <f>Sheet6!$G$29</f>
        <v>284.30925197194767</v>
      </c>
      <c r="F1306" s="224">
        <v>38.983590921784625</v>
      </c>
      <c r="G1306" s="224">
        <v>287.15234449166712</v>
      </c>
      <c r="H1306" s="224">
        <v>38.983590921784625</v>
      </c>
      <c r="I1306" s="224" t="s">
        <v>279</v>
      </c>
      <c r="J1306" s="224" t="s">
        <v>277</v>
      </c>
      <c r="K1306" s="225">
        <v>0</v>
      </c>
    </row>
    <row r="1307" spans="2:11" x14ac:dyDescent="0.15">
      <c r="B1307" s="224" t="s">
        <v>1304</v>
      </c>
      <c r="C1307" s="224">
        <v>66.71055118316859</v>
      </c>
      <c r="D1307" s="224" t="s">
        <v>1298</v>
      </c>
      <c r="E1307" s="224">
        <f>Sheet5!$G$29</f>
        <v>66.71055118316859</v>
      </c>
      <c r="F1307" s="224">
        <v>38.983590921784625</v>
      </c>
      <c r="G1307" s="224">
        <v>67.377656695000283</v>
      </c>
      <c r="H1307" s="224">
        <v>38.983590921784625</v>
      </c>
      <c r="I1307" s="224" t="s">
        <v>279</v>
      </c>
      <c r="J1307" s="224" t="s">
        <v>277</v>
      </c>
      <c r="K1307" s="225">
        <v>0</v>
      </c>
    </row>
    <row r="1308" spans="2:11" x14ac:dyDescent="0.15">
      <c r="B1308" s="224" t="s">
        <v>1209</v>
      </c>
      <c r="C1308" s="224">
        <v>57.225918638614338</v>
      </c>
      <c r="D1308" s="224" t="s">
        <v>1229</v>
      </c>
      <c r="E1308" s="224">
        <f>Sheet6!$G$3</f>
        <v>57.225918638614338</v>
      </c>
      <c r="F1308" s="224">
        <v>38.983590921784625</v>
      </c>
      <c r="G1308" s="224">
        <v>57.798177825000479</v>
      </c>
      <c r="H1308" s="224">
        <v>38.983590921784625</v>
      </c>
      <c r="I1308" s="224" t="s">
        <v>279</v>
      </c>
      <c r="J1308" s="224" t="s">
        <v>277</v>
      </c>
      <c r="K1308" s="225">
        <v>0</v>
      </c>
    </row>
    <row r="1309" spans="2:11" x14ac:dyDescent="0.15">
      <c r="B1309" s="224" t="s">
        <v>1304</v>
      </c>
      <c r="C1309" s="224">
        <v>15.835551183168608</v>
      </c>
      <c r="D1309" s="224" t="s">
        <v>1229</v>
      </c>
      <c r="E1309" s="224">
        <f>Sheet5!$G$3</f>
        <v>15.835551183168608</v>
      </c>
      <c r="F1309" s="224">
        <v>38.983590921784625</v>
      </c>
      <c r="G1309" s="224">
        <v>15.993906695000295</v>
      </c>
      <c r="H1309" s="224">
        <v>38.983590921784625</v>
      </c>
      <c r="I1309" s="224" t="s">
        <v>279</v>
      </c>
      <c r="J1309" s="224" t="s">
        <v>277</v>
      </c>
      <c r="K1309" s="225">
        <v>0</v>
      </c>
    </row>
    <row r="1310" spans="2:11" x14ac:dyDescent="0.15">
      <c r="B1310" s="224" t="s">
        <v>1346</v>
      </c>
      <c r="C1310" s="224">
        <v>9.9009900990098439E-3</v>
      </c>
      <c r="D1310" s="224" t="s">
        <v>1229</v>
      </c>
      <c r="E1310" s="225">
        <f>Sheet8!$E$3</f>
        <v>39.191924255117961</v>
      </c>
      <c r="F1310" s="224">
        <v>38.983590921784625</v>
      </c>
      <c r="G1310" s="224">
        <v>9.999999999999943E-3</v>
      </c>
      <c r="H1310" s="224">
        <v>38.983590921784625</v>
      </c>
      <c r="I1310" s="224" t="s">
        <v>279</v>
      </c>
      <c r="J1310" s="224" t="s">
        <v>277</v>
      </c>
      <c r="K1310" s="225">
        <v>0</v>
      </c>
    </row>
    <row r="1311" spans="2:11" x14ac:dyDescent="0.15">
      <c r="B1311" s="224" t="s">
        <v>1209</v>
      </c>
      <c r="C1311" s="224">
        <v>294.7259186386143</v>
      </c>
      <c r="D1311" s="224" t="s">
        <v>1301</v>
      </c>
      <c r="E1311" s="224">
        <f>Sheet6!$G$30</f>
        <v>294.7259186386143</v>
      </c>
      <c r="F1311" s="224">
        <v>38.983590921784625</v>
      </c>
      <c r="G1311" s="224">
        <v>297.67317782500044</v>
      </c>
      <c r="H1311" s="224">
        <v>38.983590921784625</v>
      </c>
      <c r="I1311" s="224" t="s">
        <v>279</v>
      </c>
      <c r="J1311" s="224" t="s">
        <v>277</v>
      </c>
      <c r="K1311" s="225">
        <v>0</v>
      </c>
    </row>
    <row r="1312" spans="2:11" x14ac:dyDescent="0.15">
      <c r="B1312" s="224" t="s">
        <v>1304</v>
      </c>
      <c r="C1312" s="224">
        <v>67.835551183168604</v>
      </c>
      <c r="D1312" s="224" t="s">
        <v>1301</v>
      </c>
      <c r="E1312" s="224">
        <f>Sheet5!$G$30</f>
        <v>67.835551183168604</v>
      </c>
      <c r="F1312" s="224">
        <v>38.983590921784625</v>
      </c>
      <c r="G1312" s="224">
        <v>68.513906695000287</v>
      </c>
      <c r="H1312" s="224">
        <v>38.983590921784625</v>
      </c>
      <c r="I1312" s="224" t="s">
        <v>279</v>
      </c>
      <c r="J1312" s="224" t="s">
        <v>277</v>
      </c>
      <c r="K1312" s="225">
        <v>0</v>
      </c>
    </row>
    <row r="1313" spans="2:11" x14ac:dyDescent="0.15">
      <c r="B1313" s="224" t="s">
        <v>1209</v>
      </c>
      <c r="C1313" s="224">
        <v>305.14258530528099</v>
      </c>
      <c r="D1313" s="224" t="s">
        <v>1303</v>
      </c>
      <c r="E1313" s="224">
        <f>Sheet6!$G$31</f>
        <v>305.14258530528099</v>
      </c>
      <c r="F1313" s="224">
        <v>38.983590921784625</v>
      </c>
      <c r="G1313" s="224">
        <v>308.19401115833381</v>
      </c>
      <c r="H1313" s="224">
        <v>38.983590921784625</v>
      </c>
      <c r="I1313" s="224" t="s">
        <v>279</v>
      </c>
      <c r="J1313" s="224" t="s">
        <v>277</v>
      </c>
      <c r="K1313" s="225">
        <v>0</v>
      </c>
    </row>
    <row r="1314" spans="2:11" x14ac:dyDescent="0.15">
      <c r="B1314" s="224" t="s">
        <v>1304</v>
      </c>
      <c r="C1314" s="224">
        <v>69.58555118316859</v>
      </c>
      <c r="D1314" s="224" t="s">
        <v>1303</v>
      </c>
      <c r="E1314" s="224">
        <f>Sheet5!$G$31</f>
        <v>69.58555118316859</v>
      </c>
      <c r="F1314" s="224">
        <v>38.983590921784625</v>
      </c>
      <c r="G1314" s="224">
        <v>70.281406695000271</v>
      </c>
      <c r="H1314" s="224">
        <v>38.983590921784625</v>
      </c>
      <c r="I1314" s="224" t="s">
        <v>279</v>
      </c>
      <c r="J1314" s="224" t="s">
        <v>277</v>
      </c>
      <c r="K1314" s="225">
        <v>0</v>
      </c>
    </row>
    <row r="1315" spans="2:11" x14ac:dyDescent="0.15">
      <c r="B1315" s="224" t="s">
        <v>1304</v>
      </c>
      <c r="C1315" s="224">
        <v>74.085551183168604</v>
      </c>
      <c r="D1315" s="224" t="s">
        <v>1315</v>
      </c>
      <c r="E1315" s="224">
        <f>Sheet5!$G$32</f>
        <v>74.085551183168604</v>
      </c>
      <c r="F1315" s="224">
        <v>38.983590921784625</v>
      </c>
      <c r="G1315" s="224">
        <v>74.826406695000287</v>
      </c>
      <c r="H1315" s="224">
        <v>38.983590921784625</v>
      </c>
      <c r="I1315" s="224" t="s">
        <v>279</v>
      </c>
      <c r="J1315" s="224" t="s">
        <v>277</v>
      </c>
      <c r="K1315" s="225">
        <v>0</v>
      </c>
    </row>
    <row r="1316" spans="2:11" x14ac:dyDescent="0.15">
      <c r="B1316" s="224" t="s">
        <v>1304</v>
      </c>
      <c r="C1316" s="224">
        <v>80.33555118316859</v>
      </c>
      <c r="D1316" s="224" t="s">
        <v>1318</v>
      </c>
      <c r="E1316" s="224">
        <f>Sheet5!$G$33</f>
        <v>80.33555118316859</v>
      </c>
      <c r="F1316" s="224">
        <v>38.983590921784625</v>
      </c>
      <c r="G1316" s="224">
        <v>81.138906695000273</v>
      </c>
      <c r="H1316" s="224">
        <v>38.983590921784625</v>
      </c>
      <c r="I1316" s="224" t="s">
        <v>279</v>
      </c>
      <c r="J1316" s="224" t="s">
        <v>277</v>
      </c>
      <c r="K1316" s="225">
        <v>0</v>
      </c>
    </row>
    <row r="1317" spans="2:11" x14ac:dyDescent="0.15">
      <c r="B1317" s="224" t="s">
        <v>1304</v>
      </c>
      <c r="C1317" s="224">
        <v>83.71055118316859</v>
      </c>
      <c r="D1317" s="224" t="s">
        <v>1320</v>
      </c>
      <c r="E1317" s="224">
        <f>Sheet5!$G$34</f>
        <v>83.71055118316859</v>
      </c>
      <c r="F1317" s="224">
        <v>38.983590921784625</v>
      </c>
      <c r="G1317" s="224">
        <v>84.547656695000271</v>
      </c>
      <c r="H1317" s="224">
        <v>38.983590921784625</v>
      </c>
      <c r="I1317" s="224" t="s">
        <v>279</v>
      </c>
      <c r="J1317" s="224" t="s">
        <v>277</v>
      </c>
      <c r="K1317" s="225">
        <v>0</v>
      </c>
    </row>
    <row r="1318" spans="2:11" x14ac:dyDescent="0.15">
      <c r="B1318" s="224" t="s">
        <v>1304</v>
      </c>
      <c r="C1318" s="224">
        <v>86.460551183168619</v>
      </c>
      <c r="D1318" s="224" t="s">
        <v>1322</v>
      </c>
      <c r="E1318" s="224">
        <f>Sheet5!$G$35</f>
        <v>86.460551183168619</v>
      </c>
      <c r="F1318" s="224">
        <v>38.983590921784625</v>
      </c>
      <c r="G1318" s="224">
        <v>87.325156695000302</v>
      </c>
      <c r="H1318" s="224">
        <v>38.983590921784625</v>
      </c>
      <c r="I1318" s="224" t="s">
        <v>279</v>
      </c>
      <c r="J1318" s="224" t="s">
        <v>277</v>
      </c>
      <c r="K1318" s="225">
        <v>0</v>
      </c>
    </row>
    <row r="1319" spans="2:11" x14ac:dyDescent="0.15">
      <c r="B1319" s="224" t="s">
        <v>1304</v>
      </c>
      <c r="C1319" s="224">
        <v>102.96055118316858</v>
      </c>
      <c r="D1319" s="224" t="s">
        <v>1324</v>
      </c>
      <c r="E1319" s="224">
        <f>Sheet5!$G$36</f>
        <v>102.96055118316858</v>
      </c>
      <c r="F1319" s="224">
        <v>38.983590921784625</v>
      </c>
      <c r="G1319" s="224">
        <v>103.99015669500027</v>
      </c>
      <c r="H1319" s="224">
        <v>38.983590921784625</v>
      </c>
      <c r="I1319" s="224" t="s">
        <v>279</v>
      </c>
      <c r="J1319" s="224" t="s">
        <v>277</v>
      </c>
      <c r="K1319" s="225">
        <v>0</v>
      </c>
    </row>
    <row r="1320" spans="2:11" x14ac:dyDescent="0.15">
      <c r="B1320" s="224" t="s">
        <v>1304</v>
      </c>
      <c r="C1320" s="224">
        <v>119.83555118316858</v>
      </c>
      <c r="D1320" s="224" t="s">
        <v>1327</v>
      </c>
      <c r="E1320" s="224">
        <f>Sheet5!$G$37</f>
        <v>119.83555118316858</v>
      </c>
      <c r="F1320" s="224">
        <v>38.983590921784625</v>
      </c>
      <c r="G1320" s="224">
        <v>121.03390669500027</v>
      </c>
      <c r="H1320" s="224">
        <v>38.983590921784625</v>
      </c>
      <c r="I1320" s="224" t="s">
        <v>279</v>
      </c>
      <c r="J1320" s="224" t="s">
        <v>277</v>
      </c>
      <c r="K1320" s="225">
        <v>0</v>
      </c>
    </row>
    <row r="1321" spans="2:11" x14ac:dyDescent="0.15">
      <c r="B1321" s="224" t="s">
        <v>1304</v>
      </c>
      <c r="C1321" s="224">
        <v>129.7105511831686</v>
      </c>
      <c r="D1321" s="224" t="s">
        <v>1329</v>
      </c>
      <c r="E1321" s="224">
        <f>Sheet5!$G$38</f>
        <v>129.7105511831686</v>
      </c>
      <c r="F1321" s="224">
        <v>38.983590921784625</v>
      </c>
      <c r="G1321" s="224">
        <v>131.00765669500029</v>
      </c>
      <c r="H1321" s="224">
        <v>38.983590921784625</v>
      </c>
      <c r="I1321" s="224" t="s">
        <v>279</v>
      </c>
      <c r="J1321" s="224" t="s">
        <v>277</v>
      </c>
      <c r="K1321" s="225">
        <v>0</v>
      </c>
    </row>
    <row r="1322" spans="2:11" x14ac:dyDescent="0.15">
      <c r="B1322" s="224" t="s">
        <v>1304</v>
      </c>
      <c r="C1322" s="224">
        <v>147.83555118316858</v>
      </c>
      <c r="D1322" s="224" t="s">
        <v>1333</v>
      </c>
      <c r="E1322" s="224">
        <f>Sheet5!$G$39</f>
        <v>147.83555118316858</v>
      </c>
      <c r="F1322" s="224">
        <v>38.983590921784625</v>
      </c>
      <c r="G1322" s="224">
        <v>149.31390669500027</v>
      </c>
      <c r="H1322" s="224">
        <v>38.983590921784625</v>
      </c>
      <c r="I1322" s="224" t="s">
        <v>279</v>
      </c>
      <c r="J1322" s="224" t="s">
        <v>277</v>
      </c>
      <c r="K1322" s="225">
        <v>0</v>
      </c>
    </row>
    <row r="1323" spans="2:11" x14ac:dyDescent="0.15">
      <c r="B1323" s="224" t="s">
        <v>1209</v>
      </c>
      <c r="C1323" s="224">
        <v>60.350918638614338</v>
      </c>
      <c r="D1323" s="224" t="s">
        <v>1236</v>
      </c>
      <c r="E1323" s="224">
        <f>Sheet6!$G$4</f>
        <v>60.350918638614338</v>
      </c>
      <c r="F1323" s="224">
        <v>38.983590921784625</v>
      </c>
      <c r="G1323" s="224">
        <v>60.954427825000479</v>
      </c>
      <c r="H1323" s="224">
        <v>38.983590921784625</v>
      </c>
      <c r="I1323" s="224" t="s">
        <v>279</v>
      </c>
      <c r="J1323" s="224" t="s">
        <v>277</v>
      </c>
      <c r="K1323" s="225">
        <v>0</v>
      </c>
    </row>
    <row r="1324" spans="2:11" x14ac:dyDescent="0.15">
      <c r="B1324" s="224" t="s">
        <v>1304</v>
      </c>
      <c r="C1324" s="224">
        <v>18.460551183168608</v>
      </c>
      <c r="D1324" s="224" t="s">
        <v>1236</v>
      </c>
      <c r="E1324" s="224">
        <f>Sheet5!$G$4</f>
        <v>18.460551183168608</v>
      </c>
      <c r="F1324" s="224">
        <v>38.983590921784625</v>
      </c>
      <c r="G1324" s="224">
        <v>18.645156695000296</v>
      </c>
      <c r="H1324" s="224">
        <v>38.983590921784625</v>
      </c>
      <c r="I1324" s="224" t="s">
        <v>279</v>
      </c>
      <c r="J1324" s="224" t="s">
        <v>277</v>
      </c>
      <c r="K1324" s="225">
        <v>0</v>
      </c>
    </row>
    <row r="1325" spans="2:11" x14ac:dyDescent="0.15">
      <c r="B1325" s="224" t="s">
        <v>1346</v>
      </c>
      <c r="C1325" s="224">
        <v>2.9653658726192279E-3</v>
      </c>
      <c r="D1325" s="224" t="s">
        <v>1236</v>
      </c>
      <c r="E1325" s="225">
        <f>Sheet8!$E$4</f>
        <v>39.191924255117961</v>
      </c>
      <c r="F1325" s="224">
        <v>38.983590921784625</v>
      </c>
      <c r="G1325" s="224">
        <v>2.9950195313454202E-3</v>
      </c>
      <c r="H1325" s="224">
        <v>38.983590921784625</v>
      </c>
      <c r="I1325" s="224" t="s">
        <v>279</v>
      </c>
      <c r="J1325" s="224" t="s">
        <v>277</v>
      </c>
      <c r="K1325" s="225">
        <v>0</v>
      </c>
    </row>
    <row r="1326" spans="2:11" x14ac:dyDescent="0.15">
      <c r="B1326" s="224" t="s">
        <v>1209</v>
      </c>
      <c r="C1326" s="224">
        <v>65.559251971947674</v>
      </c>
      <c r="D1326" s="224" t="s">
        <v>1243</v>
      </c>
      <c r="E1326" s="224">
        <f>Sheet6!$G$5</f>
        <v>65.559251971947674</v>
      </c>
      <c r="F1326" s="224">
        <v>38.983590921784625</v>
      </c>
      <c r="G1326" s="224">
        <v>66.214844491667151</v>
      </c>
      <c r="H1326" s="224">
        <v>38.983590921784625</v>
      </c>
      <c r="I1326" s="224" t="s">
        <v>279</v>
      </c>
      <c r="J1326" s="224" t="s">
        <v>277</v>
      </c>
      <c r="K1326" s="225">
        <v>0</v>
      </c>
    </row>
    <row r="1327" spans="2:11" x14ac:dyDescent="0.15">
      <c r="B1327" s="224" t="s">
        <v>1304</v>
      </c>
      <c r="C1327" s="224">
        <v>31.085551183168604</v>
      </c>
      <c r="D1327" s="224" t="s">
        <v>1243</v>
      </c>
      <c r="E1327" s="224">
        <f>Sheet5!$G$5</f>
        <v>31.085551183168604</v>
      </c>
      <c r="F1327" s="224">
        <v>38.983590921784625</v>
      </c>
      <c r="G1327" s="224">
        <v>31.396406695000291</v>
      </c>
      <c r="H1327" s="224">
        <v>38.983590921784625</v>
      </c>
      <c r="I1327" s="224" t="s">
        <v>279</v>
      </c>
      <c r="J1327" s="224" t="s">
        <v>277</v>
      </c>
      <c r="K1327" s="225">
        <v>0</v>
      </c>
    </row>
    <row r="1328" spans="2:11" x14ac:dyDescent="0.15">
      <c r="B1328" s="224" t="s">
        <v>1346</v>
      </c>
      <c r="C1328" s="224">
        <v>2.6209041803454129E-3</v>
      </c>
      <c r="D1328" s="224" t="s">
        <v>1243</v>
      </c>
      <c r="E1328" s="225">
        <f>Sheet8!$E$5</f>
        <v>38.923590921784623</v>
      </c>
      <c r="F1328" s="224">
        <v>38.983590921784625</v>
      </c>
      <c r="G1328" s="224">
        <v>2.647113222148867E-3</v>
      </c>
      <c r="H1328" s="224">
        <v>38.983590921784625</v>
      </c>
      <c r="I1328" s="224" t="s">
        <v>279</v>
      </c>
      <c r="J1328" s="224" t="s">
        <v>277</v>
      </c>
      <c r="K1328" s="225">
        <v>0</v>
      </c>
    </row>
    <row r="1329" spans="2:11" x14ac:dyDescent="0.15">
      <c r="B1329" s="224" t="s">
        <v>1209</v>
      </c>
      <c r="C1329" s="224">
        <v>70.767585305281003</v>
      </c>
      <c r="D1329" s="224" t="s">
        <v>1247</v>
      </c>
      <c r="E1329" s="224">
        <f>Sheet6!$G$6</f>
        <v>70.767585305281003</v>
      </c>
      <c r="F1329" s="224">
        <v>38.983590921784625</v>
      </c>
      <c r="G1329" s="224">
        <v>71.475261158333808</v>
      </c>
      <c r="H1329" s="224">
        <v>38.983590921784625</v>
      </c>
      <c r="I1329" s="224" t="s">
        <v>279</v>
      </c>
      <c r="J1329" s="224" t="s">
        <v>277</v>
      </c>
      <c r="K1329" s="225">
        <v>0</v>
      </c>
    </row>
    <row r="1330" spans="2:11" x14ac:dyDescent="0.15">
      <c r="B1330" s="224" t="s">
        <v>1304</v>
      </c>
      <c r="C1330" s="224">
        <v>31.085551183168604</v>
      </c>
      <c r="D1330" s="224" t="s">
        <v>1247</v>
      </c>
      <c r="E1330" s="224">
        <f>Sheet5!$G$6</f>
        <v>31.085551183168604</v>
      </c>
      <c r="F1330" s="224">
        <v>38.983590921784625</v>
      </c>
      <c r="G1330" s="224">
        <v>31.396406695000291</v>
      </c>
      <c r="H1330" s="224">
        <v>38.983590921784625</v>
      </c>
      <c r="I1330" s="224" t="s">
        <v>279</v>
      </c>
      <c r="J1330" s="224" t="s">
        <v>277</v>
      </c>
      <c r="K1330" s="225">
        <v>0</v>
      </c>
    </row>
    <row r="1331" spans="2:11" x14ac:dyDescent="0.15">
      <c r="B1331" s="224" t="s">
        <v>1346</v>
      </c>
      <c r="C1331" s="224">
        <v>2.321372274020162E-3</v>
      </c>
      <c r="D1331" s="224" t="s">
        <v>1247</v>
      </c>
      <c r="E1331" s="225" t="e">
        <f>Sheet8!#REF!</f>
        <v>#REF!</v>
      </c>
      <c r="F1331" s="224">
        <v>38.983590921784625</v>
      </c>
      <c r="G1331" s="224">
        <v>2.3445859967603636E-3</v>
      </c>
      <c r="H1331" s="224">
        <v>38.983590921784625</v>
      </c>
      <c r="I1331" s="224" t="s">
        <v>279</v>
      </c>
      <c r="J1331" s="224" t="s">
        <v>277</v>
      </c>
      <c r="K1331" s="225">
        <v>0</v>
      </c>
    </row>
    <row r="1332" spans="2:11" x14ac:dyDescent="0.15">
      <c r="B1332" s="224" t="s">
        <v>1209</v>
      </c>
      <c r="C1332" s="224">
        <v>75.975918638614331</v>
      </c>
      <c r="D1332" s="224" t="s">
        <v>1250</v>
      </c>
      <c r="E1332" s="224">
        <f>Sheet6!$G$7</f>
        <v>75.975918638614331</v>
      </c>
      <c r="F1332" s="224">
        <v>38.983590921784625</v>
      </c>
      <c r="G1332" s="224">
        <v>76.735677825000479</v>
      </c>
      <c r="H1332" s="224">
        <v>38.983590921784625</v>
      </c>
      <c r="I1332" s="224" t="s">
        <v>279</v>
      </c>
      <c r="J1332" s="224" t="s">
        <v>277</v>
      </c>
      <c r="K1332" s="225">
        <v>0</v>
      </c>
    </row>
    <row r="1333" spans="2:11" x14ac:dyDescent="0.15">
      <c r="B1333" s="224" t="s">
        <v>1304</v>
      </c>
      <c r="C1333" s="224">
        <v>36.335551183168604</v>
      </c>
      <c r="D1333" s="224" t="s">
        <v>1250</v>
      </c>
      <c r="E1333" s="224">
        <f>Sheet5!$G$7</f>
        <v>36.335551183168604</v>
      </c>
      <c r="F1333" s="224">
        <v>38.983590921784625</v>
      </c>
      <c r="G1333" s="224">
        <v>36.698906695000289</v>
      </c>
      <c r="H1333" s="224">
        <v>38.983590921784625</v>
      </c>
      <c r="I1333" s="224" t="s">
        <v>279</v>
      </c>
      <c r="J1333" s="224" t="s">
        <v>277</v>
      </c>
      <c r="K1333" s="225">
        <v>0</v>
      </c>
    </row>
    <row r="1334" spans="2:11" x14ac:dyDescent="0.15">
      <c r="B1334" s="224" t="s">
        <v>1346</v>
      </c>
      <c r="C1334" s="224">
        <v>2.1716063208575215E-3</v>
      </c>
      <c r="D1334" s="224" t="s">
        <v>1250</v>
      </c>
      <c r="E1334" s="225" t="e">
        <f>Sheet8!#REF!</f>
        <v>#REF!</v>
      </c>
      <c r="F1334" s="224">
        <v>38.983590921784625</v>
      </c>
      <c r="G1334" s="224">
        <v>2.1933223840660968E-3</v>
      </c>
      <c r="H1334" s="224">
        <v>38.983590921784625</v>
      </c>
      <c r="I1334" s="224" t="s">
        <v>279</v>
      </c>
      <c r="J1334" s="224" t="s">
        <v>277</v>
      </c>
      <c r="K1334" s="225">
        <v>0</v>
      </c>
    </row>
    <row r="1335" spans="2:11" x14ac:dyDescent="0.15">
      <c r="B1335" s="224" t="s">
        <v>1209</v>
      </c>
      <c r="C1335" s="224">
        <v>81.184251971947674</v>
      </c>
      <c r="D1335" s="224" t="s">
        <v>1253</v>
      </c>
      <c r="E1335" s="224">
        <f>Sheet6!$G$8</f>
        <v>81.184251971947674</v>
      </c>
      <c r="F1335" s="224">
        <v>38.983590921784625</v>
      </c>
      <c r="G1335" s="224">
        <v>81.996094491667151</v>
      </c>
      <c r="H1335" s="224">
        <v>38.983590921784625</v>
      </c>
      <c r="I1335" s="224" t="s">
        <v>279</v>
      </c>
      <c r="J1335" s="224" t="s">
        <v>277</v>
      </c>
      <c r="K1335" s="225">
        <v>0</v>
      </c>
    </row>
    <row r="1336" spans="2:11" x14ac:dyDescent="0.15">
      <c r="B1336" s="224" t="s">
        <v>1304</v>
      </c>
      <c r="C1336" s="224">
        <v>37.960551183168604</v>
      </c>
      <c r="D1336" s="224" t="s">
        <v>1253</v>
      </c>
      <c r="E1336" s="224">
        <f>Sheet5!$G$8</f>
        <v>37.960551183168604</v>
      </c>
      <c r="F1336" s="224">
        <v>38.983590921784625</v>
      </c>
      <c r="G1336" s="224">
        <v>38.340156695000289</v>
      </c>
      <c r="H1336" s="224">
        <v>38.983590921784625</v>
      </c>
      <c r="I1336" s="224" t="s">
        <v>279</v>
      </c>
      <c r="J1336" s="224" t="s">
        <v>277</v>
      </c>
      <c r="K1336" s="225">
        <v>0</v>
      </c>
    </row>
    <row r="1337" spans="2:11" x14ac:dyDescent="0.15">
      <c r="B1337" s="224" t="s">
        <v>1346</v>
      </c>
      <c r="C1337" s="224">
        <v>1.3129209979416052E-3</v>
      </c>
      <c r="D1337" s="224" t="s">
        <v>1253</v>
      </c>
      <c r="E1337" s="225">
        <f>Sheet8!$E$6</f>
        <v>39.03662122481493</v>
      </c>
      <c r="F1337" s="224">
        <v>38.983590921784625</v>
      </c>
      <c r="G1337" s="224">
        <v>1.3260502079210212E-3</v>
      </c>
      <c r="H1337" s="224">
        <v>38.983590921784625</v>
      </c>
      <c r="I1337" s="224" t="s">
        <v>279</v>
      </c>
      <c r="J1337" s="224" t="s">
        <v>277</v>
      </c>
      <c r="K1337" s="225">
        <v>0</v>
      </c>
    </row>
    <row r="1338" spans="2:11" x14ac:dyDescent="0.15">
      <c r="B1338" s="224" t="s">
        <v>1209</v>
      </c>
      <c r="C1338" s="224">
        <v>86.392585305281003</v>
      </c>
      <c r="D1338" s="224" t="s">
        <v>1255</v>
      </c>
      <c r="E1338" s="224">
        <f>Sheet6!$G$9</f>
        <v>86.392585305281003</v>
      </c>
      <c r="F1338" s="224">
        <v>38.983590921784625</v>
      </c>
      <c r="G1338" s="224">
        <v>87.256511158333808</v>
      </c>
      <c r="H1338" s="224">
        <v>38.983590921784625</v>
      </c>
      <c r="I1338" s="224" t="s">
        <v>279</v>
      </c>
      <c r="J1338" s="224" t="s">
        <v>277</v>
      </c>
      <c r="K1338" s="225">
        <v>0</v>
      </c>
    </row>
    <row r="1339" spans="2:11" x14ac:dyDescent="0.15">
      <c r="B1339" s="224" t="s">
        <v>1304</v>
      </c>
      <c r="C1339" s="224">
        <v>38.585551183168604</v>
      </c>
      <c r="D1339" s="224" t="s">
        <v>1255</v>
      </c>
      <c r="E1339" s="224">
        <f>Sheet5!$G$9</f>
        <v>38.585551183168604</v>
      </c>
      <c r="F1339" s="224">
        <v>38.983590921784625</v>
      </c>
      <c r="G1339" s="224">
        <v>38.97140669500029</v>
      </c>
      <c r="H1339" s="224">
        <v>38.983590921784625</v>
      </c>
      <c r="I1339" s="224" t="s">
        <v>279</v>
      </c>
      <c r="J1339" s="224" t="s">
        <v>277</v>
      </c>
      <c r="K1339" s="225">
        <v>0</v>
      </c>
    </row>
    <row r="1340" spans="2:11" x14ac:dyDescent="0.15">
      <c r="B1340" s="224" t="s">
        <v>1346</v>
      </c>
      <c r="C1340" s="224">
        <v>1.1232446487194673E-3</v>
      </c>
      <c r="D1340" s="224" t="s">
        <v>1255</v>
      </c>
      <c r="E1340" s="225">
        <f>Sheet8!$E$7</f>
        <v>39.030560618754322</v>
      </c>
      <c r="F1340" s="224">
        <v>38.983590921784625</v>
      </c>
      <c r="G1340" s="224">
        <v>1.1344770952066621E-3</v>
      </c>
      <c r="H1340" s="224">
        <v>38.983590921784625</v>
      </c>
      <c r="I1340" s="224" t="s">
        <v>279</v>
      </c>
      <c r="J1340" s="224" t="s">
        <v>277</v>
      </c>
      <c r="K1340" s="225">
        <v>0</v>
      </c>
    </row>
    <row r="1341" spans="2:11" x14ac:dyDescent="0.15">
      <c r="B1341" s="224" t="s">
        <v>1304</v>
      </c>
      <c r="C1341" s="224">
        <v>31.988885525514313</v>
      </c>
      <c r="D1341" s="224" t="s">
        <v>364</v>
      </c>
      <c r="E1341" s="224">
        <f>Sheet5!$H$10</f>
        <v>31.988885525514313</v>
      </c>
      <c r="F1341" s="224">
        <v>38.983590921784625</v>
      </c>
      <c r="G1341" s="224">
        <v>32.308774380769457</v>
      </c>
      <c r="H1341" s="224">
        <v>38.983590921784625</v>
      </c>
      <c r="I1341" s="224" t="s">
        <v>611</v>
      </c>
      <c r="J1341" s="224" t="s">
        <v>277</v>
      </c>
      <c r="K1341" s="225">
        <v>0</v>
      </c>
    </row>
    <row r="1342" spans="2:11" x14ac:dyDescent="0.15">
      <c r="B1342" s="224" t="s">
        <v>20</v>
      </c>
      <c r="C1342" s="224">
        <v>297</v>
      </c>
      <c r="D1342" s="224" t="s">
        <v>364</v>
      </c>
      <c r="E1342" s="224">
        <f>Costs!$H$10</f>
        <v>297</v>
      </c>
      <c r="F1342" s="224">
        <v>38.983590921784625</v>
      </c>
      <c r="G1342" s="224">
        <v>299.97000000000003</v>
      </c>
      <c r="H1342" s="224">
        <v>38.983590921784625</v>
      </c>
      <c r="I1342" s="224" t="s">
        <v>279</v>
      </c>
      <c r="J1342" s="224" t="s">
        <v>277</v>
      </c>
      <c r="K1342" s="225">
        <v>0</v>
      </c>
    </row>
    <row r="1343" spans="2:11" x14ac:dyDescent="0.15">
      <c r="B1343" s="224" t="s">
        <v>1304</v>
      </c>
      <c r="C1343" s="224">
        <v>32.950423987052773</v>
      </c>
      <c r="D1343" s="224" t="s">
        <v>365</v>
      </c>
      <c r="E1343" s="224">
        <f>Sheet5!$H$11</f>
        <v>32.950423987052773</v>
      </c>
      <c r="F1343" s="224">
        <v>38.983590921784625</v>
      </c>
      <c r="G1343" s="224">
        <v>33.279928226923303</v>
      </c>
      <c r="H1343" s="224">
        <v>38.983590921784625</v>
      </c>
      <c r="I1343" s="224" t="s">
        <v>615</v>
      </c>
      <c r="J1343" s="224" t="s">
        <v>277</v>
      </c>
      <c r="K1343" s="225">
        <v>0</v>
      </c>
    </row>
    <row r="1344" spans="2:11" x14ac:dyDescent="0.15">
      <c r="B1344" s="224" t="s">
        <v>20</v>
      </c>
      <c r="C1344" s="224">
        <v>105</v>
      </c>
      <c r="D1344" s="224" t="s">
        <v>365</v>
      </c>
      <c r="E1344" s="224">
        <f>Costs!$H$11</f>
        <v>105</v>
      </c>
      <c r="F1344" s="224">
        <v>38.983590921784625</v>
      </c>
      <c r="G1344" s="224">
        <v>106.05</v>
      </c>
      <c r="H1344" s="224">
        <v>38.983590921784625</v>
      </c>
      <c r="I1344" s="224" t="s">
        <v>279</v>
      </c>
      <c r="J1344" s="224" t="s">
        <v>277</v>
      </c>
      <c r="K1344" s="225">
        <v>0</v>
      </c>
    </row>
    <row r="1345" spans="2:11" x14ac:dyDescent="0.15">
      <c r="B1345" s="224" t="s">
        <v>1304</v>
      </c>
      <c r="C1345" s="224">
        <v>33.623500910129685</v>
      </c>
      <c r="D1345" s="224" t="s">
        <v>366</v>
      </c>
      <c r="E1345" s="224">
        <f>Sheet5!$H$12</f>
        <v>33.623500910129685</v>
      </c>
      <c r="F1345" s="224">
        <v>38.983590921784625</v>
      </c>
      <c r="G1345" s="224">
        <v>33.95973591923098</v>
      </c>
      <c r="H1345" s="224">
        <v>38.983590921784625</v>
      </c>
      <c r="I1345" s="224" t="s">
        <v>614</v>
      </c>
      <c r="J1345" s="224" t="s">
        <v>277</v>
      </c>
      <c r="K1345" s="225">
        <v>0</v>
      </c>
    </row>
    <row r="1346" spans="2:11" x14ac:dyDescent="0.15">
      <c r="B1346" s="224" t="s">
        <v>20</v>
      </c>
      <c r="C1346" s="224">
        <v>405</v>
      </c>
      <c r="D1346" s="224" t="s">
        <v>366</v>
      </c>
      <c r="E1346" s="224">
        <f>Costs!$H$12</f>
        <v>405</v>
      </c>
      <c r="F1346" s="224">
        <v>38.983590921784625</v>
      </c>
      <c r="G1346" s="224">
        <v>409.05</v>
      </c>
      <c r="H1346" s="224">
        <v>38.983590921784625</v>
      </c>
      <c r="I1346" s="224" t="s">
        <v>279</v>
      </c>
      <c r="J1346" s="224" t="s">
        <v>277</v>
      </c>
      <c r="K1346" s="225">
        <v>0</v>
      </c>
    </row>
    <row r="1347" spans="2:11" x14ac:dyDescent="0.15">
      <c r="B1347" s="224" t="s">
        <v>1304</v>
      </c>
      <c r="C1347" s="224">
        <v>34.392731679360466</v>
      </c>
      <c r="D1347" s="224" t="s">
        <v>367</v>
      </c>
      <c r="E1347" s="224">
        <f>Sheet5!$H$13</f>
        <v>34.392731679360466</v>
      </c>
      <c r="F1347" s="224">
        <v>38.983590921784625</v>
      </c>
      <c r="G1347" s="224">
        <v>34.73665899615407</v>
      </c>
      <c r="H1347" s="224">
        <v>38.983590921784625</v>
      </c>
      <c r="I1347" s="224" t="s">
        <v>602</v>
      </c>
      <c r="J1347" s="224" t="s">
        <v>277</v>
      </c>
      <c r="K1347" s="225">
        <v>0</v>
      </c>
    </row>
    <row r="1348" spans="2:11" x14ac:dyDescent="0.15">
      <c r="B1348" s="224" t="s">
        <v>276</v>
      </c>
      <c r="C1348" s="224">
        <v>10</v>
      </c>
      <c r="D1348" s="224" t="s">
        <v>663</v>
      </c>
      <c r="E1348" s="224">
        <f>'Project Details and Calculation'!$H$137</f>
        <v>10</v>
      </c>
      <c r="F1348" s="224">
        <v>38.983590921784625</v>
      </c>
      <c r="G1348" s="224">
        <v>10.1</v>
      </c>
      <c r="H1348" s="224">
        <v>38.983590921784625</v>
      </c>
      <c r="I1348" s="224" t="s">
        <v>279</v>
      </c>
      <c r="J1348" s="224" t="s">
        <v>277</v>
      </c>
      <c r="K1348" s="225">
        <v>0</v>
      </c>
    </row>
    <row r="1349" spans="2:11" x14ac:dyDescent="0.15">
      <c r="B1349" s="224" t="s">
        <v>1304</v>
      </c>
      <c r="C1349" s="224">
        <v>34.969654756283532</v>
      </c>
      <c r="D1349" s="224" t="s">
        <v>368</v>
      </c>
      <c r="E1349" s="224">
        <f>Sheet5!$H$14</f>
        <v>34.969654756283532</v>
      </c>
      <c r="F1349" s="224">
        <v>38.983590921784625</v>
      </c>
      <c r="G1349" s="224">
        <v>35.319351303846368</v>
      </c>
      <c r="H1349" s="224">
        <v>38.983590921784625</v>
      </c>
      <c r="I1349" s="224" t="s">
        <v>633</v>
      </c>
      <c r="J1349" s="224" t="s">
        <v>277</v>
      </c>
      <c r="K1349" s="225">
        <v>0</v>
      </c>
    </row>
    <row r="1350" spans="2:11" x14ac:dyDescent="0.15">
      <c r="B1350" s="224" t="s">
        <v>20</v>
      </c>
      <c r="C1350" s="224">
        <v>350</v>
      </c>
      <c r="D1350" s="224" t="s">
        <v>368</v>
      </c>
      <c r="E1350" s="224">
        <f>Costs!$H$14</f>
        <v>350</v>
      </c>
      <c r="F1350" s="224">
        <v>38.983590921784625</v>
      </c>
      <c r="G1350" s="224">
        <v>353.5</v>
      </c>
      <c r="H1350" s="224">
        <v>38.983590921784625</v>
      </c>
      <c r="I1350" s="224" t="s">
        <v>279</v>
      </c>
      <c r="J1350" s="224" t="s">
        <v>277</v>
      </c>
      <c r="K1350" s="225">
        <v>0</v>
      </c>
    </row>
    <row r="1351" spans="2:11" x14ac:dyDescent="0.15">
      <c r="B1351" s="224" t="s">
        <v>1304</v>
      </c>
      <c r="C1351" s="224">
        <v>35.161962448591233</v>
      </c>
      <c r="D1351" s="224" t="s">
        <v>369</v>
      </c>
      <c r="E1351" s="224">
        <f>Sheet5!$H$15</f>
        <v>35.161962448591233</v>
      </c>
      <c r="F1351" s="224">
        <v>38.983590921784625</v>
      </c>
      <c r="G1351" s="224">
        <v>35.513582073077146</v>
      </c>
      <c r="H1351" s="224">
        <v>38.983590921784625</v>
      </c>
      <c r="I1351" s="224" t="s">
        <v>628</v>
      </c>
      <c r="J1351" s="224" t="s">
        <v>277</v>
      </c>
      <c r="K1351" s="225">
        <v>0</v>
      </c>
    </row>
    <row r="1352" spans="2:11" x14ac:dyDescent="0.15">
      <c r="B1352" s="224" t="s">
        <v>1304</v>
      </c>
      <c r="C1352" s="224">
        <v>35.354270140898926</v>
      </c>
      <c r="D1352" s="224" t="s">
        <v>1309</v>
      </c>
      <c r="E1352" s="224">
        <f>Sheet5!$H$16</f>
        <v>35.354270140898926</v>
      </c>
      <c r="F1352" s="224">
        <v>38.983590921784625</v>
      </c>
      <c r="G1352" s="224">
        <v>35.707812842307916</v>
      </c>
      <c r="H1352" s="224">
        <v>38.983590921784625</v>
      </c>
      <c r="I1352" s="224" t="s">
        <v>610</v>
      </c>
      <c r="J1352" s="224" t="s">
        <v>277</v>
      </c>
      <c r="K1352" s="225">
        <v>0</v>
      </c>
    </row>
    <row r="1353" spans="2:11" x14ac:dyDescent="0.15">
      <c r="B1353" s="224" t="s">
        <v>1304</v>
      </c>
      <c r="C1353" s="224">
        <v>35.354270140898926</v>
      </c>
      <c r="D1353" s="224" t="s">
        <v>376</v>
      </c>
      <c r="E1353" s="224">
        <f>Sheet5!$H$17</f>
        <v>35.354270140898926</v>
      </c>
      <c r="F1353" s="224">
        <v>38.983590921784625</v>
      </c>
      <c r="G1353" s="224">
        <v>35.707812842307916</v>
      </c>
      <c r="H1353" s="224">
        <v>38.983590921784625</v>
      </c>
      <c r="I1353" s="224" t="s">
        <v>621</v>
      </c>
      <c r="J1353" s="224" t="s">
        <v>277</v>
      </c>
      <c r="K1353" s="225">
        <v>0</v>
      </c>
    </row>
    <row r="1354" spans="2:11" x14ac:dyDescent="0.15">
      <c r="B1354" s="224" t="s">
        <v>20</v>
      </c>
      <c r="C1354" s="224">
        <v>5300</v>
      </c>
      <c r="D1354" s="224" t="s">
        <v>376</v>
      </c>
      <c r="E1354" s="224">
        <f>Costs!$H$17</f>
        <v>5300</v>
      </c>
      <c r="F1354" s="224">
        <v>38.983590921784625</v>
      </c>
      <c r="G1354" s="224">
        <v>5353</v>
      </c>
      <c r="H1354" s="224">
        <v>38.983590921784625</v>
      </c>
      <c r="I1354" s="224" t="s">
        <v>279</v>
      </c>
      <c r="J1354" s="224" t="s">
        <v>277</v>
      </c>
      <c r="K1354" s="225">
        <v>0</v>
      </c>
    </row>
    <row r="1355" spans="2:11" x14ac:dyDescent="0.15">
      <c r="B1355" s="224" t="s">
        <v>276</v>
      </c>
      <c r="C1355" s="224">
        <v>250</v>
      </c>
      <c r="D1355" s="224" t="s">
        <v>719</v>
      </c>
      <c r="E1355" s="224">
        <f>'Project Details and Calculation'!$H$179</f>
        <v>250</v>
      </c>
      <c r="F1355" s="224">
        <v>38.983590921784625</v>
      </c>
      <c r="G1355" s="224">
        <v>252.5</v>
      </c>
      <c r="H1355" s="224">
        <v>38.983590921784625</v>
      </c>
      <c r="I1355" s="224" t="s">
        <v>279</v>
      </c>
      <c r="J1355" s="224" t="s">
        <v>277</v>
      </c>
      <c r="K1355" s="225">
        <v>0</v>
      </c>
    </row>
    <row r="1356" spans="2:11" x14ac:dyDescent="0.15">
      <c r="B1356" s="224" t="s">
        <v>1304</v>
      </c>
      <c r="C1356" s="224">
        <v>36.027347063975846</v>
      </c>
      <c r="D1356" s="224" t="s">
        <v>377</v>
      </c>
      <c r="E1356" s="224">
        <f>Sheet5!$H$18</f>
        <v>36.027347063975846</v>
      </c>
      <c r="F1356" s="224">
        <v>38.983590921784625</v>
      </c>
      <c r="G1356" s="224">
        <v>36.387620534615607</v>
      </c>
      <c r="H1356" s="224">
        <v>38.983590921784625</v>
      </c>
      <c r="I1356" s="224" t="s">
        <v>629</v>
      </c>
      <c r="J1356" s="224" t="s">
        <v>277</v>
      </c>
      <c r="K1356" s="225">
        <v>0</v>
      </c>
    </row>
    <row r="1357" spans="2:11" x14ac:dyDescent="0.15">
      <c r="B1357" s="224" t="s">
        <v>20</v>
      </c>
      <c r="C1357" s="224">
        <v>33000</v>
      </c>
      <c r="D1357" s="224" t="s">
        <v>377</v>
      </c>
      <c r="E1357" s="224">
        <f>Costs!$H$18</f>
        <v>33000</v>
      </c>
      <c r="F1357" s="224">
        <v>38.983590921784625</v>
      </c>
      <c r="G1357" s="224">
        <v>33330</v>
      </c>
      <c r="H1357" s="224">
        <v>38.983590921784625</v>
      </c>
      <c r="I1357" s="224" t="s">
        <v>279</v>
      </c>
      <c r="J1357" s="224" t="s">
        <v>277</v>
      </c>
      <c r="K1357" s="225">
        <v>0</v>
      </c>
    </row>
    <row r="1358" spans="2:11" x14ac:dyDescent="0.15">
      <c r="B1358" s="224" t="s">
        <v>276</v>
      </c>
      <c r="C1358" s="224">
        <v>6</v>
      </c>
      <c r="D1358" s="224" t="s">
        <v>725</v>
      </c>
      <c r="E1358" s="224">
        <f>'Project Details and Calculation'!$H$183</f>
        <v>6</v>
      </c>
      <c r="F1358" s="224">
        <v>38.983590921784625</v>
      </c>
      <c r="G1358" s="224">
        <v>6.06</v>
      </c>
      <c r="H1358" s="224">
        <v>38.983590921784625</v>
      </c>
      <c r="I1358" s="224" t="s">
        <v>279</v>
      </c>
      <c r="J1358" s="224" t="s">
        <v>277</v>
      </c>
      <c r="K1358" s="225">
        <v>0</v>
      </c>
    </row>
    <row r="1359" spans="2:11" x14ac:dyDescent="0.15">
      <c r="B1359" s="224" t="s">
        <v>1304</v>
      </c>
      <c r="C1359" s="224">
        <v>36.988885525514313</v>
      </c>
      <c r="D1359" s="224" t="s">
        <v>1310</v>
      </c>
      <c r="E1359" s="224">
        <f>Sheet5!$H$19</f>
        <v>36.988885525514313</v>
      </c>
      <c r="F1359" s="224">
        <v>38.983590921784625</v>
      </c>
      <c r="G1359" s="224">
        <v>37.358774380769454</v>
      </c>
      <c r="H1359" s="224">
        <v>38.983590921784625</v>
      </c>
      <c r="I1359" s="224" t="s">
        <v>625</v>
      </c>
      <c r="J1359" s="224" t="s">
        <v>277</v>
      </c>
      <c r="K1359" s="225">
        <v>0</v>
      </c>
    </row>
    <row r="1360" spans="2:11" x14ac:dyDescent="0.15">
      <c r="B1360" s="224" t="s">
        <v>1304</v>
      </c>
      <c r="C1360" s="224">
        <v>13</v>
      </c>
      <c r="D1360" s="224" t="s">
        <v>1305</v>
      </c>
      <c r="E1360" s="224">
        <f>Sheet5!$H$2</f>
        <v>13</v>
      </c>
      <c r="F1360" s="224">
        <v>38.983590921784625</v>
      </c>
      <c r="G1360" s="224">
        <v>13.13</v>
      </c>
      <c r="H1360" s="224">
        <v>38.983590921784625</v>
      </c>
      <c r="I1360" s="224" t="s">
        <v>279</v>
      </c>
      <c r="J1360" s="224" t="s">
        <v>277</v>
      </c>
      <c r="K1360" s="225">
        <v>0</v>
      </c>
    </row>
    <row r="1361" spans="2:11" x14ac:dyDescent="0.15">
      <c r="B1361" s="224" t="s">
        <v>1304</v>
      </c>
      <c r="C1361" s="224">
        <v>37.373500910129692</v>
      </c>
      <c r="D1361" s="224" t="s">
        <v>391</v>
      </c>
      <c r="E1361" s="224">
        <f>Sheet5!$H$20</f>
        <v>37.373500910129692</v>
      </c>
      <c r="F1361" s="224">
        <v>38.983590921784625</v>
      </c>
      <c r="G1361" s="224">
        <v>37.747235919230988</v>
      </c>
      <c r="H1361" s="224">
        <v>38.983590921784625</v>
      </c>
      <c r="I1361" s="224" t="s">
        <v>618</v>
      </c>
      <c r="J1361" s="224" t="s">
        <v>277</v>
      </c>
      <c r="K1361" s="225">
        <v>0</v>
      </c>
    </row>
    <row r="1362" spans="2:11" x14ac:dyDescent="0.15">
      <c r="B1362" s="224" t="s">
        <v>20</v>
      </c>
      <c r="C1362" s="224">
        <v>6.3</v>
      </c>
      <c r="D1362" s="224" t="s">
        <v>391</v>
      </c>
      <c r="E1362" s="224">
        <f>Costs!$H$20</f>
        <v>6.3</v>
      </c>
      <c r="F1362" s="224">
        <v>38.983590921784625</v>
      </c>
      <c r="G1362" s="224">
        <v>6.3629999999999995</v>
      </c>
      <c r="H1362" s="224">
        <v>38.983590921784625</v>
      </c>
      <c r="I1362" s="224" t="s">
        <v>279</v>
      </c>
      <c r="J1362" s="224" t="s">
        <v>277</v>
      </c>
      <c r="K1362" s="225">
        <v>0</v>
      </c>
    </row>
    <row r="1363" spans="2:11" x14ac:dyDescent="0.15">
      <c r="B1363" s="224" t="s">
        <v>1304</v>
      </c>
      <c r="C1363" s="224">
        <v>38.046577833206619</v>
      </c>
      <c r="D1363" s="224" t="s">
        <v>392</v>
      </c>
      <c r="E1363" s="224">
        <f>Sheet5!$H$21</f>
        <v>38.046577833206619</v>
      </c>
      <c r="F1363" s="224">
        <v>38.983590921784625</v>
      </c>
      <c r="G1363" s="224">
        <v>38.427043611538686</v>
      </c>
      <c r="H1363" s="224">
        <v>38.983590921784625</v>
      </c>
      <c r="I1363" s="224" t="s">
        <v>631</v>
      </c>
      <c r="J1363" s="224" t="s">
        <v>277</v>
      </c>
      <c r="K1363" s="225">
        <v>0</v>
      </c>
    </row>
    <row r="1364" spans="2:11" x14ac:dyDescent="0.15">
      <c r="B1364" s="224" t="s">
        <v>20</v>
      </c>
      <c r="C1364" s="224">
        <v>5.4</v>
      </c>
      <c r="D1364" s="224" t="s">
        <v>392</v>
      </c>
      <c r="E1364" s="224">
        <f>Costs!$H$21</f>
        <v>5.4</v>
      </c>
      <c r="F1364" s="224">
        <v>38.983590921784625</v>
      </c>
      <c r="G1364" s="224">
        <v>5.4540000000000006</v>
      </c>
      <c r="H1364" s="224">
        <v>38.983590921784625</v>
      </c>
      <c r="I1364" s="224" t="s">
        <v>279</v>
      </c>
      <c r="J1364" s="224" t="s">
        <v>277</v>
      </c>
      <c r="K1364" s="225">
        <v>0</v>
      </c>
    </row>
    <row r="1365" spans="2:11" x14ac:dyDescent="0.15">
      <c r="B1365" s="224" t="s">
        <v>1304</v>
      </c>
      <c r="C1365" s="224">
        <v>38.238885525514313</v>
      </c>
      <c r="D1365" s="224" t="s">
        <v>393</v>
      </c>
      <c r="E1365" s="224">
        <f>Sheet5!$H$22</f>
        <v>38.238885525514313</v>
      </c>
      <c r="F1365" s="224">
        <v>38.983590921784625</v>
      </c>
      <c r="G1365" s="224">
        <v>38.621274380769457</v>
      </c>
      <c r="H1365" s="224">
        <v>38.983590921784625</v>
      </c>
      <c r="I1365" s="224" t="s">
        <v>603</v>
      </c>
      <c r="J1365" s="224" t="s">
        <v>277</v>
      </c>
      <c r="K1365" s="225">
        <v>0</v>
      </c>
    </row>
    <row r="1366" spans="2:11" x14ac:dyDescent="0.15">
      <c r="B1366" s="224" t="s">
        <v>20</v>
      </c>
      <c r="C1366" s="224">
        <v>8.9</v>
      </c>
      <c r="D1366" s="224" t="s">
        <v>393</v>
      </c>
      <c r="E1366" s="224">
        <f>Costs!$H$22</f>
        <v>8.9</v>
      </c>
      <c r="F1366" s="224">
        <v>38.983590921784625</v>
      </c>
      <c r="G1366" s="224">
        <v>8.9890000000000008</v>
      </c>
      <c r="H1366" s="224">
        <v>38.983590921784625</v>
      </c>
      <c r="I1366" s="224" t="s">
        <v>279</v>
      </c>
      <c r="J1366" s="224" t="s">
        <v>277</v>
      </c>
      <c r="K1366" s="225">
        <v>0</v>
      </c>
    </row>
    <row r="1367" spans="2:11" x14ac:dyDescent="0.15">
      <c r="B1367" s="224" t="s">
        <v>1304</v>
      </c>
      <c r="C1367" s="224">
        <v>38.719654756283532</v>
      </c>
      <c r="D1367" s="224" t="s">
        <v>394</v>
      </c>
      <c r="E1367" s="224">
        <f>Sheet5!$H$23</f>
        <v>38.719654756283532</v>
      </c>
      <c r="F1367" s="224">
        <v>38.983590921784625</v>
      </c>
      <c r="G1367" s="224">
        <v>39.106851303846369</v>
      </c>
      <c r="H1367" s="224">
        <v>38.983590921784625</v>
      </c>
      <c r="I1367" s="224" t="s">
        <v>623</v>
      </c>
      <c r="J1367" s="224" t="s">
        <v>277</v>
      </c>
      <c r="K1367" s="225">
        <v>0</v>
      </c>
    </row>
    <row r="1368" spans="2:11" x14ac:dyDescent="0.15">
      <c r="B1368" s="224" t="s">
        <v>20</v>
      </c>
      <c r="C1368" s="224">
        <v>11</v>
      </c>
      <c r="D1368" s="224" t="s">
        <v>394</v>
      </c>
      <c r="E1368" s="224">
        <f>Costs!$H$23</f>
        <v>11</v>
      </c>
      <c r="F1368" s="224">
        <v>38.983590921784625</v>
      </c>
      <c r="G1368" s="224">
        <v>11.11</v>
      </c>
      <c r="H1368" s="224">
        <v>38.983590921784625</v>
      </c>
      <c r="I1368" s="224" t="s">
        <v>279</v>
      </c>
      <c r="J1368" s="224" t="s">
        <v>277</v>
      </c>
      <c r="K1368" s="225">
        <v>0</v>
      </c>
    </row>
    <row r="1369" spans="2:11" x14ac:dyDescent="0.15">
      <c r="B1369" s="224" t="s">
        <v>1304</v>
      </c>
      <c r="C1369" s="224">
        <v>42.373500910129692</v>
      </c>
      <c r="D1369" s="224" t="s">
        <v>395</v>
      </c>
      <c r="E1369" s="224">
        <f>Sheet5!$H$24</f>
        <v>42.373500910129692</v>
      </c>
      <c r="F1369" s="224">
        <v>38.983590921784625</v>
      </c>
      <c r="G1369" s="224">
        <v>42.797235919230992</v>
      </c>
      <c r="H1369" s="224">
        <v>38.983590921784625</v>
      </c>
      <c r="I1369" s="224" t="s">
        <v>604</v>
      </c>
      <c r="J1369" s="224" t="s">
        <v>277</v>
      </c>
      <c r="K1369" s="225">
        <v>0</v>
      </c>
    </row>
    <row r="1370" spans="2:11" x14ac:dyDescent="0.15">
      <c r="B1370" s="224" t="s">
        <v>20</v>
      </c>
      <c r="C1370" s="224">
        <v>8.9</v>
      </c>
      <c r="D1370" s="224" t="s">
        <v>395</v>
      </c>
      <c r="E1370" s="224">
        <f>Costs!$H$24</f>
        <v>8.9</v>
      </c>
      <c r="F1370" s="224">
        <v>38.983590921784625</v>
      </c>
      <c r="G1370" s="224">
        <v>8.9890000000000008</v>
      </c>
      <c r="H1370" s="224">
        <v>38.983590921784625</v>
      </c>
      <c r="I1370" s="224" t="s">
        <v>279</v>
      </c>
      <c r="J1370" s="224" t="s">
        <v>277</v>
      </c>
      <c r="K1370" s="225">
        <v>0</v>
      </c>
    </row>
    <row r="1371" spans="2:11" x14ac:dyDescent="0.15">
      <c r="B1371" s="224" t="s">
        <v>1304</v>
      </c>
      <c r="C1371" s="224">
        <v>42.373500910129692</v>
      </c>
      <c r="D1371" s="224" t="s">
        <v>1311</v>
      </c>
      <c r="E1371" s="224">
        <f>Sheet5!$H$25</f>
        <v>42.373500910129692</v>
      </c>
      <c r="F1371" s="224">
        <v>38.983590921784625</v>
      </c>
      <c r="G1371" s="224">
        <v>42.797235919230992</v>
      </c>
      <c r="H1371" s="224">
        <v>38.983590921784625</v>
      </c>
      <c r="I1371" s="224" t="s">
        <v>638</v>
      </c>
      <c r="J1371" s="224" t="s">
        <v>277</v>
      </c>
      <c r="K1371" s="225">
        <v>0</v>
      </c>
    </row>
    <row r="1372" spans="2:11" x14ac:dyDescent="0.15">
      <c r="B1372" s="224" t="s">
        <v>1304</v>
      </c>
      <c r="C1372" s="224">
        <v>44.200423987052766</v>
      </c>
      <c r="D1372" s="224" t="s">
        <v>402</v>
      </c>
      <c r="E1372" s="224">
        <f>Sheet5!$H$26</f>
        <v>44.200423987052766</v>
      </c>
      <c r="F1372" s="224">
        <v>38.983590921784625</v>
      </c>
      <c r="G1372" s="224">
        <v>44.642428226923293</v>
      </c>
      <c r="H1372" s="224">
        <v>38.983590921784625</v>
      </c>
      <c r="I1372" s="224" t="s">
        <v>617</v>
      </c>
      <c r="J1372" s="224" t="s">
        <v>277</v>
      </c>
      <c r="K1372" s="225">
        <v>0</v>
      </c>
    </row>
    <row r="1373" spans="2:11" x14ac:dyDescent="0.15">
      <c r="B1373" s="224" t="s">
        <v>20</v>
      </c>
      <c r="C1373" s="224">
        <v>650</v>
      </c>
      <c r="D1373" s="224" t="s">
        <v>402</v>
      </c>
      <c r="E1373" s="224">
        <f>Costs!$H$26</f>
        <v>650</v>
      </c>
      <c r="F1373" s="224">
        <v>38.983590921784625</v>
      </c>
      <c r="G1373" s="224">
        <v>656.5</v>
      </c>
      <c r="H1373" s="224">
        <v>38.983590921784625</v>
      </c>
      <c r="I1373" s="224" t="s">
        <v>279</v>
      </c>
      <c r="J1373" s="224" t="s">
        <v>277</v>
      </c>
      <c r="K1373" s="225">
        <v>0</v>
      </c>
    </row>
    <row r="1374" spans="2:11" x14ac:dyDescent="0.15">
      <c r="B1374" s="224" t="s">
        <v>1304</v>
      </c>
      <c r="C1374" s="224">
        <v>45.931193217822006</v>
      </c>
      <c r="D1374" s="224" t="s">
        <v>403</v>
      </c>
      <c r="E1374" s="224">
        <f>Sheet5!$H$27</f>
        <v>45.931193217822006</v>
      </c>
      <c r="F1374" s="224">
        <v>38.983590921784625</v>
      </c>
      <c r="G1374" s="224">
        <v>46.390505150000223</v>
      </c>
      <c r="H1374" s="224">
        <v>38.983590921784625</v>
      </c>
      <c r="I1374" s="224" t="s">
        <v>627</v>
      </c>
      <c r="J1374" s="224" t="s">
        <v>277</v>
      </c>
      <c r="K1374" s="225">
        <v>0</v>
      </c>
    </row>
    <row r="1375" spans="2:11" x14ac:dyDescent="0.15">
      <c r="B1375" s="224" t="s">
        <v>20</v>
      </c>
      <c r="C1375" s="224">
        <v>500</v>
      </c>
      <c r="D1375" s="224" t="s">
        <v>403</v>
      </c>
      <c r="E1375" s="224">
        <f>Costs!$H$27</f>
        <v>500</v>
      </c>
      <c r="F1375" s="224">
        <v>38.983590921784625</v>
      </c>
      <c r="G1375" s="224">
        <v>505</v>
      </c>
      <c r="H1375" s="224">
        <v>38.983590921784625</v>
      </c>
      <c r="I1375" s="224" t="s">
        <v>279</v>
      </c>
      <c r="J1375" s="224" t="s">
        <v>277</v>
      </c>
      <c r="K1375" s="225">
        <v>0</v>
      </c>
    </row>
    <row r="1376" spans="2:11" x14ac:dyDescent="0.15">
      <c r="B1376" s="224" t="s">
        <v>1304</v>
      </c>
      <c r="C1376" s="224">
        <v>50.258116294745079</v>
      </c>
      <c r="D1376" s="224" t="s">
        <v>1312</v>
      </c>
      <c r="E1376" s="224">
        <f>Sheet5!$H$28</f>
        <v>50.258116294745079</v>
      </c>
      <c r="F1376" s="224">
        <v>38.983590921784625</v>
      </c>
      <c r="G1376" s="224">
        <v>50.76069745769253</v>
      </c>
      <c r="H1376" s="224">
        <v>38.983590921784625</v>
      </c>
      <c r="I1376" s="224" t="s">
        <v>612</v>
      </c>
      <c r="J1376" s="224" t="s">
        <v>277</v>
      </c>
      <c r="K1376" s="225">
        <v>0</v>
      </c>
    </row>
    <row r="1377" spans="2:11" x14ac:dyDescent="0.15">
      <c r="B1377" s="224" t="s">
        <v>1304</v>
      </c>
      <c r="C1377" s="224">
        <v>51.315808602437379</v>
      </c>
      <c r="D1377" s="224" t="s">
        <v>412</v>
      </c>
      <c r="E1377" s="224">
        <f>Sheet5!$H$29</f>
        <v>51.315808602437379</v>
      </c>
      <c r="F1377" s="224">
        <v>38.983590921784625</v>
      </c>
      <c r="G1377" s="224">
        <v>51.828966688461755</v>
      </c>
      <c r="H1377" s="224">
        <v>38.983590921784625</v>
      </c>
      <c r="I1377" s="224" t="s">
        <v>626</v>
      </c>
      <c r="J1377" s="224" t="s">
        <v>277</v>
      </c>
      <c r="K1377" s="225">
        <v>0</v>
      </c>
    </row>
    <row r="1378" spans="2:11" x14ac:dyDescent="0.15">
      <c r="B1378" s="224" t="s">
        <v>20</v>
      </c>
      <c r="C1378" s="224">
        <v>900</v>
      </c>
      <c r="D1378" s="224" t="s">
        <v>412</v>
      </c>
      <c r="E1378" s="224">
        <f>Costs!$H$29</f>
        <v>900</v>
      </c>
      <c r="F1378" s="224">
        <v>38.983590921784625</v>
      </c>
      <c r="G1378" s="224">
        <v>909</v>
      </c>
      <c r="H1378" s="224">
        <v>38.983590921784625</v>
      </c>
      <c r="I1378" s="224" t="s">
        <v>279</v>
      </c>
      <c r="J1378" s="224" t="s">
        <v>277</v>
      </c>
      <c r="K1378" s="225">
        <v>0</v>
      </c>
    </row>
    <row r="1379" spans="2:11" x14ac:dyDescent="0.15">
      <c r="B1379" s="224" t="s">
        <v>1304</v>
      </c>
      <c r="C1379" s="224">
        <v>12.181193217822006</v>
      </c>
      <c r="D1379" s="224" t="s">
        <v>1306</v>
      </c>
      <c r="E1379" s="224">
        <f>Sheet5!$H$3</f>
        <v>12.181193217822006</v>
      </c>
      <c r="F1379" s="224">
        <v>38.983590921784625</v>
      </c>
      <c r="G1379" s="224">
        <v>12.303005150000226</v>
      </c>
      <c r="H1379" s="224">
        <v>38.983590921784625</v>
      </c>
      <c r="I1379" s="224" t="s">
        <v>632</v>
      </c>
      <c r="J1379" s="224" t="s">
        <v>277</v>
      </c>
      <c r="K1379" s="225">
        <v>0</v>
      </c>
    </row>
    <row r="1380" spans="2:11" x14ac:dyDescent="0.15">
      <c r="B1380" s="224" t="s">
        <v>1304</v>
      </c>
      <c r="C1380" s="224">
        <v>52.181193217822006</v>
      </c>
      <c r="D1380" s="224" t="s">
        <v>413</v>
      </c>
      <c r="E1380" s="224">
        <f>Sheet5!$H$30</f>
        <v>52.181193217822006</v>
      </c>
      <c r="F1380" s="224">
        <v>38.983590921784625</v>
      </c>
      <c r="G1380" s="224">
        <v>52.703005150000223</v>
      </c>
      <c r="H1380" s="224">
        <v>38.983590921784625</v>
      </c>
      <c r="I1380" s="224" t="s">
        <v>616</v>
      </c>
      <c r="J1380" s="224" t="s">
        <v>277</v>
      </c>
      <c r="K1380" s="225">
        <v>0</v>
      </c>
    </row>
    <row r="1381" spans="2:11" x14ac:dyDescent="0.15">
      <c r="B1381" s="224" t="s">
        <v>20</v>
      </c>
      <c r="C1381" s="224">
        <v>900</v>
      </c>
      <c r="D1381" s="224" t="s">
        <v>413</v>
      </c>
      <c r="E1381" s="224">
        <f>Costs!$H$30</f>
        <v>900</v>
      </c>
      <c r="F1381" s="224">
        <v>38.983590921784625</v>
      </c>
      <c r="G1381" s="224">
        <v>909</v>
      </c>
      <c r="H1381" s="224">
        <v>38.983590921784625</v>
      </c>
      <c r="I1381" s="224" t="s">
        <v>279</v>
      </c>
      <c r="J1381" s="224" t="s">
        <v>277</v>
      </c>
      <c r="K1381" s="225">
        <v>0</v>
      </c>
    </row>
    <row r="1382" spans="2:11" x14ac:dyDescent="0.15">
      <c r="B1382" s="224" t="s">
        <v>1304</v>
      </c>
      <c r="C1382" s="224">
        <v>53.527347063975839</v>
      </c>
      <c r="D1382" s="224" t="s">
        <v>414</v>
      </c>
      <c r="E1382" s="224">
        <f>Sheet5!$H$31</f>
        <v>53.527347063975839</v>
      </c>
      <c r="F1382" s="224">
        <v>38.983590921784625</v>
      </c>
      <c r="G1382" s="224">
        <v>54.062620534615597</v>
      </c>
      <c r="H1382" s="224">
        <v>38.983590921784625</v>
      </c>
      <c r="I1382" s="224" t="s">
        <v>624</v>
      </c>
      <c r="J1382" s="224" t="s">
        <v>277</v>
      </c>
      <c r="K1382" s="225">
        <v>0</v>
      </c>
    </row>
    <row r="1383" spans="2:11" x14ac:dyDescent="0.15">
      <c r="B1383" s="224" t="s">
        <v>20</v>
      </c>
      <c r="C1383" s="224">
        <v>215</v>
      </c>
      <c r="D1383" s="224" t="s">
        <v>414</v>
      </c>
      <c r="E1383" s="224">
        <f>Costs!$H$31</f>
        <v>215</v>
      </c>
      <c r="F1383" s="224">
        <v>38.983590921784625</v>
      </c>
      <c r="G1383" s="224">
        <v>217.15</v>
      </c>
      <c r="H1383" s="224">
        <v>38.983590921784625</v>
      </c>
      <c r="I1383" s="224" t="s">
        <v>279</v>
      </c>
      <c r="J1383" s="224" t="s">
        <v>277</v>
      </c>
      <c r="K1383" s="225">
        <v>0</v>
      </c>
    </row>
    <row r="1384" spans="2:11" x14ac:dyDescent="0.15">
      <c r="B1384" s="224" t="s">
        <v>1304</v>
      </c>
      <c r="C1384" s="224">
        <v>56.988885525514313</v>
      </c>
      <c r="D1384" s="224" t="s">
        <v>1316</v>
      </c>
      <c r="E1384" s="224">
        <f>Sheet5!$H$32</f>
        <v>56.988885525514313</v>
      </c>
      <c r="F1384" s="224">
        <v>38.983590921784625</v>
      </c>
      <c r="G1384" s="224">
        <v>57.558774380769457</v>
      </c>
      <c r="H1384" s="224">
        <v>38.983590921784625</v>
      </c>
      <c r="I1384" s="224" t="s">
        <v>605</v>
      </c>
      <c r="J1384" s="224" t="s">
        <v>277</v>
      </c>
      <c r="K1384" s="225">
        <v>0</v>
      </c>
    </row>
    <row r="1385" spans="2:11" x14ac:dyDescent="0.15">
      <c r="B1385" s="224" t="s">
        <v>1304</v>
      </c>
      <c r="C1385" s="224">
        <v>61.796577833206612</v>
      </c>
      <c r="D1385" s="224" t="s">
        <v>420</v>
      </c>
      <c r="E1385" s="224">
        <f>Sheet5!$H$33</f>
        <v>61.796577833206612</v>
      </c>
      <c r="F1385" s="224">
        <v>38.983590921784625</v>
      </c>
      <c r="G1385" s="224">
        <v>62.414543611538676</v>
      </c>
      <c r="H1385" s="224">
        <v>38.983590921784625</v>
      </c>
      <c r="I1385" s="224" t="s">
        <v>622</v>
      </c>
      <c r="J1385" s="224" t="s">
        <v>277</v>
      </c>
      <c r="K1385" s="225">
        <v>0</v>
      </c>
    </row>
    <row r="1386" spans="2:11" x14ac:dyDescent="0.15">
      <c r="B1386" s="224" t="s">
        <v>20</v>
      </c>
      <c r="C1386" s="224">
        <v>45</v>
      </c>
      <c r="D1386" s="224" t="s">
        <v>420</v>
      </c>
      <c r="E1386" s="224">
        <f>Costs!$H$33</f>
        <v>45</v>
      </c>
      <c r="F1386" s="224">
        <v>38.983590921784625</v>
      </c>
      <c r="G1386" s="224">
        <v>45.45</v>
      </c>
      <c r="H1386" s="224">
        <v>38.983590921784625</v>
      </c>
      <c r="I1386" s="224" t="s">
        <v>279</v>
      </c>
      <c r="J1386" s="224" t="s">
        <v>277</v>
      </c>
      <c r="K1386" s="225">
        <v>0</v>
      </c>
    </row>
    <row r="1387" spans="2:11" x14ac:dyDescent="0.15">
      <c r="B1387" s="224" t="s">
        <v>1304</v>
      </c>
      <c r="C1387" s="224">
        <v>64.392731679360452</v>
      </c>
      <c r="D1387" s="224" t="s">
        <v>421</v>
      </c>
      <c r="E1387" s="224">
        <f>Sheet5!$H$34</f>
        <v>64.392731679360452</v>
      </c>
      <c r="F1387" s="224">
        <v>38.983590921784625</v>
      </c>
      <c r="G1387" s="224">
        <v>65.03665899615406</v>
      </c>
      <c r="H1387" s="224">
        <v>38.983590921784625</v>
      </c>
      <c r="I1387" s="224" t="s">
        <v>613</v>
      </c>
      <c r="J1387" s="224" t="s">
        <v>277</v>
      </c>
      <c r="K1387" s="225">
        <v>0</v>
      </c>
    </row>
    <row r="1388" spans="2:11" x14ac:dyDescent="0.15">
      <c r="B1388" s="224" t="s">
        <v>20</v>
      </c>
      <c r="C1388" s="224">
        <v>190</v>
      </c>
      <c r="D1388" s="224" t="s">
        <v>421</v>
      </c>
      <c r="E1388" s="224">
        <f>Costs!$H$34</f>
        <v>190</v>
      </c>
      <c r="F1388" s="224">
        <v>38.983590921784625</v>
      </c>
      <c r="G1388" s="224">
        <v>191.9</v>
      </c>
      <c r="H1388" s="224">
        <v>38.983590921784625</v>
      </c>
      <c r="I1388" s="224" t="s">
        <v>279</v>
      </c>
      <c r="J1388" s="224" t="s">
        <v>277</v>
      </c>
      <c r="K1388" s="225">
        <v>0</v>
      </c>
    </row>
    <row r="1389" spans="2:11" x14ac:dyDescent="0.15">
      <c r="B1389" s="224" t="s">
        <v>1304</v>
      </c>
      <c r="C1389" s="224">
        <v>66.508116294745093</v>
      </c>
      <c r="D1389" s="224" t="s">
        <v>422</v>
      </c>
      <c r="E1389" s="224">
        <f>Sheet5!$H$35</f>
        <v>66.508116294745093</v>
      </c>
      <c r="F1389" s="224">
        <v>38.983590921784625</v>
      </c>
      <c r="G1389" s="224">
        <v>67.173197457692538</v>
      </c>
      <c r="H1389" s="224">
        <v>38.983590921784625</v>
      </c>
      <c r="I1389" s="224" t="s">
        <v>619</v>
      </c>
      <c r="J1389" s="224" t="s">
        <v>277</v>
      </c>
      <c r="K1389" s="225">
        <v>0</v>
      </c>
    </row>
    <row r="1390" spans="2:11" x14ac:dyDescent="0.15">
      <c r="B1390" s="224" t="s">
        <v>20</v>
      </c>
      <c r="C1390" s="224">
        <v>100</v>
      </c>
      <c r="D1390" s="224" t="s">
        <v>422</v>
      </c>
      <c r="E1390" s="224">
        <f>Costs!$H$35</f>
        <v>100</v>
      </c>
      <c r="F1390" s="224">
        <v>38.983590921784625</v>
      </c>
      <c r="G1390" s="224">
        <v>101</v>
      </c>
      <c r="H1390" s="224">
        <v>38.983590921784625</v>
      </c>
      <c r="I1390" s="224" t="s">
        <v>279</v>
      </c>
      <c r="J1390" s="224" t="s">
        <v>277</v>
      </c>
      <c r="K1390" s="225">
        <v>0</v>
      </c>
    </row>
    <row r="1391" spans="2:11" x14ac:dyDescent="0.15">
      <c r="B1391" s="224" t="s">
        <v>1304</v>
      </c>
      <c r="C1391" s="224">
        <v>79.200423987052744</v>
      </c>
      <c r="D1391" s="224" t="s">
        <v>1325</v>
      </c>
      <c r="E1391" s="224">
        <f>Sheet5!$H$36</f>
        <v>79.200423987052744</v>
      </c>
      <c r="F1391" s="224">
        <v>38.983590921784625</v>
      </c>
      <c r="G1391" s="224">
        <v>79.992428226923266</v>
      </c>
      <c r="H1391" s="224">
        <v>38.983590921784625</v>
      </c>
      <c r="I1391" s="224" t="s">
        <v>606</v>
      </c>
      <c r="J1391" s="224" t="s">
        <v>277</v>
      </c>
      <c r="K1391" s="225">
        <v>0</v>
      </c>
    </row>
    <row r="1392" spans="2:11" x14ac:dyDescent="0.15">
      <c r="B1392" s="224" t="s">
        <v>1304</v>
      </c>
      <c r="C1392" s="224">
        <v>92.181193217821985</v>
      </c>
      <c r="D1392" s="224" t="s">
        <v>427</v>
      </c>
      <c r="E1392" s="224">
        <f>Sheet5!$H$37</f>
        <v>92.181193217821985</v>
      </c>
      <c r="F1392" s="224">
        <v>38.983590921784625</v>
      </c>
      <c r="G1392" s="224">
        <v>93.1030051500002</v>
      </c>
      <c r="H1392" s="224">
        <v>38.983590921784625</v>
      </c>
      <c r="I1392" s="224" t="s">
        <v>620</v>
      </c>
      <c r="J1392" s="224" t="s">
        <v>277</v>
      </c>
      <c r="K1392" s="225">
        <v>0</v>
      </c>
    </row>
    <row r="1393" spans="2:11" x14ac:dyDescent="0.15">
      <c r="B1393" s="224" t="s">
        <v>20</v>
      </c>
      <c r="C1393" s="224">
        <v>210</v>
      </c>
      <c r="D1393" s="224" t="s">
        <v>427</v>
      </c>
      <c r="E1393" s="224">
        <f>Costs!$H$37</f>
        <v>210</v>
      </c>
      <c r="F1393" s="224">
        <v>38.983590921784625</v>
      </c>
      <c r="G1393" s="224">
        <v>212.1</v>
      </c>
      <c r="H1393" s="224">
        <v>38.983590921784625</v>
      </c>
      <c r="I1393" s="224" t="s">
        <v>279</v>
      </c>
      <c r="J1393" s="224" t="s">
        <v>277</v>
      </c>
      <c r="K1393" s="225">
        <v>0</v>
      </c>
    </row>
    <row r="1394" spans="2:11" x14ac:dyDescent="0.15">
      <c r="B1394" s="224" t="s">
        <v>1304</v>
      </c>
      <c r="C1394" s="224">
        <v>99.777347063975853</v>
      </c>
      <c r="D1394" s="224" t="s">
        <v>428</v>
      </c>
      <c r="E1394" s="224">
        <f>Sheet5!$H$38</f>
        <v>99.777347063975853</v>
      </c>
      <c r="F1394" s="224">
        <v>38.983590921784625</v>
      </c>
      <c r="G1394" s="224">
        <v>100.77512053461561</v>
      </c>
      <c r="H1394" s="224">
        <v>38.983590921784625</v>
      </c>
      <c r="I1394" s="224" t="s">
        <v>607</v>
      </c>
      <c r="J1394" s="224" t="s">
        <v>277</v>
      </c>
      <c r="K1394" s="225">
        <v>0</v>
      </c>
    </row>
    <row r="1395" spans="2:11" x14ac:dyDescent="0.15">
      <c r="B1395" s="224" t="s">
        <v>20</v>
      </c>
      <c r="C1395" s="224">
        <v>160</v>
      </c>
      <c r="D1395" s="224" t="s">
        <v>428</v>
      </c>
      <c r="E1395" s="224">
        <f>Costs!$H$38</f>
        <v>160</v>
      </c>
      <c r="F1395" s="224">
        <v>38.983590921784625</v>
      </c>
      <c r="G1395" s="224">
        <v>161.6</v>
      </c>
      <c r="H1395" s="224">
        <v>38.983590921784625</v>
      </c>
      <c r="I1395" s="224" t="s">
        <v>279</v>
      </c>
      <c r="J1395" s="224" t="s">
        <v>277</v>
      </c>
      <c r="K1395" s="225">
        <v>0</v>
      </c>
    </row>
    <row r="1396" spans="2:11" x14ac:dyDescent="0.15">
      <c r="B1396" s="224" t="s">
        <v>1304</v>
      </c>
      <c r="C1396" s="224">
        <v>113.71965475628352</v>
      </c>
      <c r="D1396" s="224" t="s">
        <v>1334</v>
      </c>
      <c r="E1396" s="224">
        <f>Sheet5!$H$39</f>
        <v>113.71965475628352</v>
      </c>
      <c r="F1396" s="224">
        <v>38.983590921784625</v>
      </c>
      <c r="G1396" s="224">
        <v>114.85685130384635</v>
      </c>
      <c r="H1396" s="224">
        <v>38.983590921784625</v>
      </c>
      <c r="I1396" s="224" t="s">
        <v>630</v>
      </c>
      <c r="J1396" s="224" t="s">
        <v>277</v>
      </c>
      <c r="K1396" s="225">
        <v>0</v>
      </c>
    </row>
    <row r="1397" spans="2:11" x14ac:dyDescent="0.15">
      <c r="B1397" s="224" t="s">
        <v>1304</v>
      </c>
      <c r="C1397" s="224">
        <v>14.200423987052774</v>
      </c>
      <c r="D1397" s="224" t="s">
        <v>1307</v>
      </c>
      <c r="E1397" s="224">
        <f>Sheet5!$H$4</f>
        <v>14.200423987052774</v>
      </c>
      <c r="F1397" s="224">
        <v>38.983590921784625</v>
      </c>
      <c r="G1397" s="224">
        <v>14.342428226923301</v>
      </c>
      <c r="H1397" s="224">
        <v>38.983590921784625</v>
      </c>
      <c r="I1397" s="224" t="s">
        <v>634</v>
      </c>
      <c r="J1397" s="224" t="s">
        <v>277</v>
      </c>
      <c r="K1397" s="225">
        <v>0</v>
      </c>
    </row>
    <row r="1398" spans="2:11" x14ac:dyDescent="0.15">
      <c r="B1398" s="224" t="s">
        <v>20</v>
      </c>
      <c r="C1398" s="224">
        <v>90</v>
      </c>
      <c r="D1398" s="224" t="s">
        <v>437</v>
      </c>
      <c r="E1398" s="224">
        <f>Costs!$H$40</f>
        <v>90</v>
      </c>
      <c r="F1398" s="224">
        <v>38.983590921784625</v>
      </c>
      <c r="G1398" s="224">
        <v>90.9</v>
      </c>
      <c r="H1398" s="224">
        <v>38.983590921784625</v>
      </c>
      <c r="I1398" s="224" t="s">
        <v>279</v>
      </c>
      <c r="J1398" s="224" t="s">
        <v>277</v>
      </c>
      <c r="K1398" s="225">
        <v>0</v>
      </c>
    </row>
    <row r="1399" spans="2:11" x14ac:dyDescent="0.15">
      <c r="B1399" s="224" t="s">
        <v>20</v>
      </c>
      <c r="C1399" s="224">
        <v>135</v>
      </c>
      <c r="D1399" s="224" t="s">
        <v>438</v>
      </c>
      <c r="E1399" s="224">
        <f>Costs!$H$41</f>
        <v>135</v>
      </c>
      <c r="F1399" s="224">
        <v>38.983590921784625</v>
      </c>
      <c r="G1399" s="224">
        <v>136.35</v>
      </c>
      <c r="H1399" s="224">
        <v>38.983590921784625</v>
      </c>
      <c r="I1399" s="224" t="s">
        <v>279</v>
      </c>
      <c r="J1399" s="224" t="s">
        <v>277</v>
      </c>
      <c r="K1399" s="225">
        <v>0</v>
      </c>
    </row>
    <row r="1400" spans="2:11" x14ac:dyDescent="0.15">
      <c r="B1400" s="224" t="s">
        <v>20</v>
      </c>
      <c r="C1400" s="224">
        <v>210</v>
      </c>
      <c r="D1400" s="224" t="s">
        <v>439</v>
      </c>
      <c r="E1400" s="224">
        <f>Costs!$H$42</f>
        <v>210</v>
      </c>
      <c r="F1400" s="224">
        <v>38.983590921784625</v>
      </c>
      <c r="G1400" s="224">
        <v>212.1</v>
      </c>
      <c r="H1400" s="224">
        <v>38.983590921784625</v>
      </c>
      <c r="I1400" s="224" t="s">
        <v>279</v>
      </c>
      <c r="J1400" s="224" t="s">
        <v>277</v>
      </c>
      <c r="K1400" s="225">
        <v>0</v>
      </c>
    </row>
    <row r="1401" spans="2:11" x14ac:dyDescent="0.15">
      <c r="B1401" s="224" t="s">
        <v>1304</v>
      </c>
      <c r="C1401" s="224">
        <v>23.911962448591236</v>
      </c>
      <c r="D1401" s="224" t="s">
        <v>1308</v>
      </c>
      <c r="E1401" s="224">
        <f>Sheet5!$H$5</f>
        <v>23.911962448591236</v>
      </c>
      <c r="F1401" s="224">
        <v>38.983590921784625</v>
      </c>
      <c r="G1401" s="224">
        <v>24.151082073077148</v>
      </c>
      <c r="H1401" s="224">
        <v>38.983590921784625</v>
      </c>
      <c r="I1401" s="224" t="s">
        <v>636</v>
      </c>
      <c r="J1401" s="224" t="s">
        <v>277</v>
      </c>
      <c r="K1401" s="225">
        <v>0</v>
      </c>
    </row>
    <row r="1402" spans="2:11" x14ac:dyDescent="0.15">
      <c r="B1402" s="224" t="s">
        <v>1304</v>
      </c>
      <c r="C1402" s="224">
        <v>23.911962448591236</v>
      </c>
      <c r="D1402" s="224" t="s">
        <v>360</v>
      </c>
      <c r="E1402" s="224">
        <f>Sheet5!$H$6</f>
        <v>23.911962448591236</v>
      </c>
      <c r="F1402" s="224">
        <v>38.983590921784625</v>
      </c>
      <c r="G1402" s="224">
        <v>24.151082073077148</v>
      </c>
      <c r="H1402" s="224">
        <v>38.983590921784625</v>
      </c>
      <c r="I1402" s="224" t="s">
        <v>637</v>
      </c>
      <c r="J1402" s="224" t="s">
        <v>277</v>
      </c>
      <c r="K1402" s="225">
        <v>0</v>
      </c>
    </row>
    <row r="1403" spans="2:11" x14ac:dyDescent="0.15">
      <c r="B1403" s="224" t="s">
        <v>20</v>
      </c>
      <c r="C1403" s="224">
        <v>220</v>
      </c>
      <c r="D1403" s="224" t="s">
        <v>360</v>
      </c>
      <c r="E1403" s="224">
        <f>Costs!$H$6</f>
        <v>220</v>
      </c>
      <c r="F1403" s="224">
        <v>38.983590921784625</v>
      </c>
      <c r="G1403" s="224">
        <v>222.2</v>
      </c>
      <c r="H1403" s="224">
        <v>38.983590921784625</v>
      </c>
      <c r="I1403" s="224" t="s">
        <v>279</v>
      </c>
      <c r="J1403" s="224" t="s">
        <v>277</v>
      </c>
      <c r="K1403" s="225">
        <v>0</v>
      </c>
    </row>
    <row r="1404" spans="2:11" x14ac:dyDescent="0.15">
      <c r="B1404" s="224" t="s">
        <v>276</v>
      </c>
      <c r="C1404" s="224">
        <v>100</v>
      </c>
      <c r="D1404" s="224" t="s">
        <v>361</v>
      </c>
      <c r="E1404" s="224">
        <f>'Project Details and Calculation'!$H$7</f>
        <v>100</v>
      </c>
      <c r="F1404" s="224">
        <v>38.983590921784625</v>
      </c>
      <c r="G1404" s="224">
        <v>101</v>
      </c>
      <c r="H1404" s="224">
        <v>38.983590921784625</v>
      </c>
      <c r="I1404" s="224" t="s">
        <v>279</v>
      </c>
      <c r="J1404" s="224" t="s">
        <v>277</v>
      </c>
      <c r="K1404" s="225">
        <v>0</v>
      </c>
    </row>
    <row r="1405" spans="2:11" x14ac:dyDescent="0.15">
      <c r="B1405" s="224" t="s">
        <v>1304</v>
      </c>
      <c r="C1405" s="224">
        <v>27.950423987052773</v>
      </c>
      <c r="D1405" s="224" t="s">
        <v>361</v>
      </c>
      <c r="E1405" s="224">
        <f>Sheet5!$H$7</f>
        <v>27.950423987052773</v>
      </c>
      <c r="F1405" s="224">
        <v>38.983590921784625</v>
      </c>
      <c r="G1405" s="224">
        <v>28.229928226923299</v>
      </c>
      <c r="H1405" s="224">
        <v>38.983590921784625</v>
      </c>
      <c r="I1405" s="224" t="s">
        <v>600</v>
      </c>
      <c r="J1405" s="224" t="s">
        <v>277</v>
      </c>
      <c r="K1405" s="225">
        <v>0</v>
      </c>
    </row>
    <row r="1406" spans="2:11" x14ac:dyDescent="0.15">
      <c r="B1406" s="224" t="s">
        <v>20</v>
      </c>
      <c r="C1406" s="224">
        <v>405</v>
      </c>
      <c r="D1406" s="224" t="s">
        <v>361</v>
      </c>
      <c r="E1406" s="224">
        <f>Costs!$H$7</f>
        <v>405</v>
      </c>
      <c r="F1406" s="224">
        <v>38.983590921784625</v>
      </c>
      <c r="G1406" s="224">
        <v>409.05</v>
      </c>
      <c r="H1406" s="224">
        <v>38.983590921784625</v>
      </c>
      <c r="I1406" s="224" t="s">
        <v>279</v>
      </c>
      <c r="J1406" s="224" t="s">
        <v>277</v>
      </c>
      <c r="K1406" s="225">
        <v>0</v>
      </c>
    </row>
    <row r="1407" spans="2:11" x14ac:dyDescent="0.15">
      <c r="B1407" s="224" t="s">
        <v>1304</v>
      </c>
      <c r="C1407" s="224">
        <v>29.200423987052773</v>
      </c>
      <c r="D1407" s="224" t="s">
        <v>362</v>
      </c>
      <c r="E1407" s="224">
        <f>Sheet5!$H$8</f>
        <v>29.200423987052773</v>
      </c>
      <c r="F1407" s="224">
        <v>38.983590921784625</v>
      </c>
      <c r="G1407" s="224">
        <v>29.492428226923302</v>
      </c>
      <c r="H1407" s="224">
        <v>38.983590921784625</v>
      </c>
      <c r="I1407" s="224" t="s">
        <v>601</v>
      </c>
      <c r="J1407" s="224" t="s">
        <v>277</v>
      </c>
      <c r="K1407" s="225">
        <v>0</v>
      </c>
    </row>
    <row r="1408" spans="2:11" x14ac:dyDescent="0.15">
      <c r="B1408" s="224" t="s">
        <v>20</v>
      </c>
      <c r="C1408" s="224">
        <v>115</v>
      </c>
      <c r="D1408" s="224" t="s">
        <v>362</v>
      </c>
      <c r="E1408" s="224">
        <f>Costs!$H$8</f>
        <v>115</v>
      </c>
      <c r="F1408" s="224">
        <v>38.983590921784625</v>
      </c>
      <c r="G1408" s="224">
        <v>116.15</v>
      </c>
      <c r="H1408" s="224">
        <v>38.983590921784625</v>
      </c>
      <c r="I1408" s="224" t="s">
        <v>279</v>
      </c>
      <c r="J1408" s="224" t="s">
        <v>277</v>
      </c>
      <c r="K1408" s="225">
        <v>0</v>
      </c>
    </row>
    <row r="1409" spans="2:11" x14ac:dyDescent="0.15">
      <c r="B1409" s="224" t="s">
        <v>1304</v>
      </c>
      <c r="C1409" s="224">
        <v>29.681193217822003</v>
      </c>
      <c r="D1409" s="224" t="s">
        <v>363</v>
      </c>
      <c r="E1409" s="224">
        <f>Sheet5!$H$9</f>
        <v>29.681193217822003</v>
      </c>
      <c r="F1409" s="224">
        <v>38.983590921784625</v>
      </c>
      <c r="G1409" s="224">
        <v>29.978005150000222</v>
      </c>
      <c r="H1409" s="224">
        <v>38.983590921784625</v>
      </c>
      <c r="I1409" s="224" t="s">
        <v>635</v>
      </c>
      <c r="J1409" s="224" t="s">
        <v>277</v>
      </c>
      <c r="K1409" s="225">
        <v>0</v>
      </c>
    </row>
    <row r="1410" spans="2:11" x14ac:dyDescent="0.15">
      <c r="B1410" s="224" t="s">
        <v>20</v>
      </c>
      <c r="C1410" s="224">
        <v>400</v>
      </c>
      <c r="D1410" s="224" t="s">
        <v>363</v>
      </c>
      <c r="E1410" s="224">
        <f>Costs!$H$9</f>
        <v>400</v>
      </c>
      <c r="F1410" s="224">
        <v>38.983590921784625</v>
      </c>
      <c r="G1410" s="224">
        <v>404</v>
      </c>
      <c r="H1410" s="224">
        <v>38.983590921784625</v>
      </c>
      <c r="I1410" s="224" t="s">
        <v>279</v>
      </c>
      <c r="J1410" s="224" t="s">
        <v>277</v>
      </c>
      <c r="K1410" s="225">
        <v>0</v>
      </c>
    </row>
    <row r="1411" spans="2:11" x14ac:dyDescent="0.15">
      <c r="B1411" s="224" t="s">
        <v>276</v>
      </c>
      <c r="C1411" s="224">
        <v>13</v>
      </c>
      <c r="D1411" s="224" t="s">
        <v>664</v>
      </c>
      <c r="E1411" s="224">
        <f>'Project Details and Calculation'!$I$137</f>
        <v>13</v>
      </c>
      <c r="F1411" s="224">
        <v>38.983590921784625</v>
      </c>
      <c r="G1411" s="224">
        <v>13.13</v>
      </c>
      <c r="H1411" s="224">
        <v>38.983590921784625</v>
      </c>
      <c r="I1411" s="224" t="s">
        <v>608</v>
      </c>
      <c r="J1411" s="224" t="s">
        <v>277</v>
      </c>
      <c r="K1411" s="225">
        <v>0</v>
      </c>
    </row>
    <row r="1412" spans="2:11" x14ac:dyDescent="0.15">
      <c r="B1412" s="224" t="s">
        <v>276</v>
      </c>
      <c r="C1412" s="224">
        <v>300</v>
      </c>
      <c r="D1412" s="224" t="s">
        <v>720</v>
      </c>
      <c r="E1412" s="224">
        <f>'Project Details and Calculation'!$I$179</f>
        <v>300</v>
      </c>
      <c r="F1412" s="224">
        <v>38.983590921784625</v>
      </c>
      <c r="G1412" s="224">
        <v>303</v>
      </c>
      <c r="H1412" s="224">
        <v>38.983590921784625</v>
      </c>
      <c r="I1412" s="224" t="s">
        <v>279</v>
      </c>
      <c r="J1412" s="224" t="s">
        <v>277</v>
      </c>
      <c r="K1412" s="225">
        <v>0</v>
      </c>
    </row>
    <row r="1413" spans="2:11" x14ac:dyDescent="0.15">
      <c r="B1413" s="224" t="s">
        <v>276</v>
      </c>
      <c r="C1413" s="224">
        <v>6</v>
      </c>
      <c r="D1413" s="224" t="s">
        <v>726</v>
      </c>
      <c r="E1413" s="224">
        <f>'Project Details and Calculation'!$I$183</f>
        <v>6</v>
      </c>
      <c r="F1413" s="224">
        <v>38.983590921784625</v>
      </c>
      <c r="G1413" s="224">
        <v>6.06</v>
      </c>
      <c r="H1413" s="224">
        <v>38.983590921784625</v>
      </c>
      <c r="I1413" s="224" t="s">
        <v>279</v>
      </c>
      <c r="J1413" s="224" t="s">
        <v>277</v>
      </c>
      <c r="K1413" s="225">
        <v>0</v>
      </c>
    </row>
    <row r="1414" spans="2:11" x14ac:dyDescent="0.15">
      <c r="B1414" s="224" t="s">
        <v>276</v>
      </c>
      <c r="C1414" s="224">
        <v>40</v>
      </c>
      <c r="D1414" s="224" t="s">
        <v>665</v>
      </c>
      <c r="E1414" s="224">
        <f>'Project Details and Calculation'!$K$137</f>
        <v>40</v>
      </c>
      <c r="F1414" s="224">
        <v>38.983590921784625</v>
      </c>
      <c r="G1414" s="224">
        <v>40.4</v>
      </c>
      <c r="H1414" s="224">
        <v>38.983590921784625</v>
      </c>
      <c r="I1414" s="224">
        <v>1</v>
      </c>
      <c r="J1414" s="224" t="s">
        <v>277</v>
      </c>
      <c r="K1414" s="225">
        <v>0</v>
      </c>
    </row>
    <row r="1415" spans="2:11" x14ac:dyDescent="0.15">
      <c r="B1415" s="224" t="s">
        <v>276</v>
      </c>
      <c r="C1415" s="224">
        <v>10</v>
      </c>
      <c r="D1415" s="224" t="s">
        <v>1180</v>
      </c>
      <c r="E1415" s="224">
        <f>'Project Details and Calculation'!$K$184</f>
        <v>10</v>
      </c>
      <c r="F1415" s="224">
        <v>38.983590921784625</v>
      </c>
      <c r="G1415" s="224">
        <v>10.1</v>
      </c>
      <c r="H1415" s="224">
        <v>38.983590921784625</v>
      </c>
      <c r="I1415" s="224">
        <v>9.816924255117959</v>
      </c>
      <c r="J1415" s="224" t="s">
        <v>277</v>
      </c>
      <c r="K1415" s="225">
        <v>0</v>
      </c>
    </row>
    <row r="1416" spans="2:11" x14ac:dyDescent="0.15">
      <c r="B1416" s="224" t="s">
        <v>276</v>
      </c>
      <c r="C1416" s="224">
        <v>25</v>
      </c>
      <c r="D1416" s="224" t="s">
        <v>1181</v>
      </c>
      <c r="E1416" s="224">
        <f>'Project Details and Calculation'!$K$185</f>
        <v>25</v>
      </c>
      <c r="F1416" s="224">
        <v>38.983590921784625</v>
      </c>
      <c r="G1416" s="224">
        <v>25.25</v>
      </c>
      <c r="H1416" s="224">
        <v>38.983590921784625</v>
      </c>
      <c r="I1416" s="224">
        <v>12.941924255117959</v>
      </c>
      <c r="J1416" s="224" t="s">
        <v>277</v>
      </c>
      <c r="K1416" s="225">
        <v>0</v>
      </c>
    </row>
    <row r="1417" spans="2:11" x14ac:dyDescent="0.15">
      <c r="B1417" s="224" t="s">
        <v>276</v>
      </c>
      <c r="C1417" s="224">
        <v>50</v>
      </c>
      <c r="D1417" s="224" t="s">
        <v>1182</v>
      </c>
      <c r="E1417" s="224">
        <f>'Project Details and Calculation'!$K$186</f>
        <v>50</v>
      </c>
      <c r="F1417" s="224">
        <v>38.983590921784625</v>
      </c>
      <c r="G1417" s="224">
        <v>50.5</v>
      </c>
      <c r="H1417" s="224">
        <v>38.983590921784625</v>
      </c>
      <c r="I1417" s="224">
        <v>18.150257588451293</v>
      </c>
      <c r="J1417" s="224" t="s">
        <v>277</v>
      </c>
      <c r="K1417" s="225">
        <v>0</v>
      </c>
    </row>
    <row r="1418" spans="2:11" x14ac:dyDescent="0.15">
      <c r="B1418" s="224" t="s">
        <v>276</v>
      </c>
      <c r="C1418" s="224">
        <v>75</v>
      </c>
      <c r="D1418" s="224" t="s">
        <v>1183</v>
      </c>
      <c r="E1418" s="224">
        <f>'Project Details and Calculation'!$K$187</f>
        <v>75</v>
      </c>
      <c r="F1418" s="224">
        <v>38.983590921784625</v>
      </c>
      <c r="G1418" s="224">
        <v>75.75</v>
      </c>
      <c r="H1418" s="224">
        <v>38.983590921784625</v>
      </c>
      <c r="I1418" s="224">
        <v>23.358590921784625</v>
      </c>
      <c r="J1418" s="224" t="s">
        <v>277</v>
      </c>
      <c r="K1418" s="225">
        <v>0</v>
      </c>
    </row>
    <row r="1419" spans="2:11" x14ac:dyDescent="0.15">
      <c r="B1419" s="224" t="s">
        <v>276</v>
      </c>
      <c r="C1419" s="224">
        <v>100</v>
      </c>
      <c r="D1419" s="224" t="s">
        <v>1184</v>
      </c>
      <c r="E1419" s="224">
        <f>'Project Details and Calculation'!$K$188</f>
        <v>100</v>
      </c>
      <c r="F1419" s="224">
        <v>38.983590921784625</v>
      </c>
      <c r="G1419" s="224">
        <v>101</v>
      </c>
      <c r="H1419" s="224">
        <v>38.983590921784625</v>
      </c>
      <c r="I1419" s="224">
        <v>28.566924255117961</v>
      </c>
      <c r="J1419" s="224" t="s">
        <v>277</v>
      </c>
      <c r="K1419" s="225">
        <v>0</v>
      </c>
    </row>
    <row r="1420" spans="2:11" x14ac:dyDescent="0.15">
      <c r="B1420" s="224" t="s">
        <v>276</v>
      </c>
      <c r="C1420" s="224">
        <v>125</v>
      </c>
      <c r="D1420" s="224" t="s">
        <v>1185</v>
      </c>
      <c r="E1420" s="224">
        <f>'Project Details and Calculation'!$K$189</f>
        <v>125</v>
      </c>
      <c r="F1420" s="224">
        <v>38.983590921784625</v>
      </c>
      <c r="G1420" s="224">
        <v>126.25</v>
      </c>
      <c r="H1420" s="224">
        <v>38.983590921784625</v>
      </c>
      <c r="I1420" s="224">
        <v>33.775257588451289</v>
      </c>
      <c r="J1420" s="224" t="s">
        <v>277</v>
      </c>
      <c r="K1420" s="225">
        <v>0</v>
      </c>
    </row>
    <row r="1421" spans="2:11" x14ac:dyDescent="0.15">
      <c r="B1421" s="224" t="s">
        <v>276</v>
      </c>
      <c r="C1421" s="224">
        <v>150</v>
      </c>
      <c r="D1421" s="224" t="s">
        <v>1186</v>
      </c>
      <c r="E1421" s="224">
        <f>'Project Details and Calculation'!$K$190</f>
        <v>150</v>
      </c>
      <c r="F1421" s="224">
        <v>38.983590921784625</v>
      </c>
      <c r="G1421" s="224">
        <v>151.5</v>
      </c>
      <c r="H1421" s="224">
        <v>38.983590921784625</v>
      </c>
      <c r="I1421" s="224">
        <v>38.983590921784625</v>
      </c>
      <c r="J1421" s="224" t="s">
        <v>277</v>
      </c>
      <c r="K1421" s="225">
        <v>0</v>
      </c>
    </row>
    <row r="1422" spans="2:11" x14ac:dyDescent="0.15">
      <c r="B1422" s="224" t="s">
        <v>276</v>
      </c>
      <c r="C1422" s="224">
        <v>175</v>
      </c>
      <c r="D1422" s="224" t="s">
        <v>1187</v>
      </c>
      <c r="E1422" s="224">
        <f>'Project Details and Calculation'!$K$191</f>
        <v>175</v>
      </c>
      <c r="F1422" s="224">
        <v>38.983590921784625</v>
      </c>
      <c r="G1422" s="224">
        <v>176.75</v>
      </c>
      <c r="H1422" s="224">
        <v>38.983590921784625</v>
      </c>
      <c r="I1422" s="224">
        <v>44.191924255117961</v>
      </c>
      <c r="J1422" s="224" t="s">
        <v>277</v>
      </c>
      <c r="K1422" s="225">
        <v>0</v>
      </c>
    </row>
    <row r="1423" spans="2:11" x14ac:dyDescent="0.15">
      <c r="B1423" s="224" t="s">
        <v>276</v>
      </c>
      <c r="C1423" s="224">
        <v>200</v>
      </c>
      <c r="D1423" s="224" t="s">
        <v>1188</v>
      </c>
      <c r="E1423" s="224">
        <f>'Project Details and Calculation'!$K$192</f>
        <v>200</v>
      </c>
      <c r="F1423" s="224">
        <v>38.983590921784625</v>
      </c>
      <c r="G1423" s="224">
        <v>202</v>
      </c>
      <c r="H1423" s="224">
        <v>38.983590921784625</v>
      </c>
      <c r="I1423" s="224">
        <v>49.400257588451289</v>
      </c>
      <c r="J1423" s="224" t="s">
        <v>277</v>
      </c>
      <c r="K1423" s="225">
        <v>0</v>
      </c>
    </row>
    <row r="1424" spans="2:11" x14ac:dyDescent="0.15">
      <c r="B1424" s="224" t="s">
        <v>276</v>
      </c>
      <c r="C1424" s="224">
        <v>250</v>
      </c>
      <c r="D1424" s="224" t="s">
        <v>1189</v>
      </c>
      <c r="E1424" s="224">
        <f>'Project Details and Calculation'!$K$193</f>
        <v>250</v>
      </c>
      <c r="F1424" s="224">
        <v>38.983590921784625</v>
      </c>
      <c r="G1424" s="224">
        <v>252.5</v>
      </c>
      <c r="H1424" s="224">
        <v>38.983590921784625</v>
      </c>
      <c r="I1424" s="224">
        <v>59.816924255117961</v>
      </c>
      <c r="J1424" s="224" t="s">
        <v>277</v>
      </c>
      <c r="K1424" s="225">
        <v>0</v>
      </c>
    </row>
    <row r="1425" spans="2:11" x14ac:dyDescent="0.15">
      <c r="B1425" s="224" t="s">
        <v>276</v>
      </c>
      <c r="C1425" s="224">
        <v>300</v>
      </c>
      <c r="D1425" s="224" t="s">
        <v>1190</v>
      </c>
      <c r="E1425" s="224">
        <f>'Project Details and Calculation'!$K$194</f>
        <v>300</v>
      </c>
      <c r="F1425" s="224">
        <v>38.983590921784625</v>
      </c>
      <c r="G1425" s="224">
        <v>303</v>
      </c>
      <c r="H1425" s="224">
        <v>38.983590921784625</v>
      </c>
      <c r="I1425" s="224">
        <v>70.233590921784611</v>
      </c>
      <c r="J1425" s="224" t="s">
        <v>277</v>
      </c>
      <c r="K1425" s="225">
        <v>0</v>
      </c>
    </row>
    <row r="1426" spans="2:11" x14ac:dyDescent="0.15">
      <c r="B1426" s="224" t="s">
        <v>276</v>
      </c>
      <c r="C1426" s="224">
        <v>350</v>
      </c>
      <c r="D1426" s="224" t="s">
        <v>1191</v>
      </c>
      <c r="E1426" s="224">
        <f>'Project Details and Calculation'!$K$195</f>
        <v>350</v>
      </c>
      <c r="F1426" s="224">
        <v>38.983590921784625</v>
      </c>
      <c r="G1426" s="224">
        <v>353.5</v>
      </c>
      <c r="H1426" s="224">
        <v>38.983590921784625</v>
      </c>
      <c r="I1426" s="224">
        <v>80.650257588451282</v>
      </c>
      <c r="J1426" s="224" t="s">
        <v>277</v>
      </c>
      <c r="K1426" s="225">
        <v>0</v>
      </c>
    </row>
    <row r="1427" spans="2:11" x14ac:dyDescent="0.15">
      <c r="B1427" s="224" t="s">
        <v>276</v>
      </c>
      <c r="C1427" s="224">
        <v>400</v>
      </c>
      <c r="D1427" s="224" t="s">
        <v>1192</v>
      </c>
      <c r="E1427" s="224">
        <f>'Project Details and Calculation'!$K$196</f>
        <v>400</v>
      </c>
      <c r="F1427" s="224">
        <v>38.983590921784625</v>
      </c>
      <c r="G1427" s="224">
        <v>404</v>
      </c>
      <c r="H1427" s="224">
        <v>38.983590921784625</v>
      </c>
      <c r="I1427" s="224">
        <v>91.066924255117954</v>
      </c>
      <c r="J1427" s="224" t="s">
        <v>277</v>
      </c>
      <c r="K1427" s="225">
        <v>0</v>
      </c>
    </row>
    <row r="1428" spans="2:11" x14ac:dyDescent="0.15">
      <c r="B1428" s="224" t="s">
        <v>276</v>
      </c>
      <c r="C1428" s="224">
        <v>450</v>
      </c>
      <c r="D1428" s="224" t="s">
        <v>1193</v>
      </c>
      <c r="E1428" s="224">
        <f>'Project Details and Calculation'!$K$197</f>
        <v>450</v>
      </c>
      <c r="F1428" s="224">
        <v>38.983590921784625</v>
      </c>
      <c r="G1428" s="224">
        <v>454.5</v>
      </c>
      <c r="H1428" s="224">
        <v>38.983590921784625</v>
      </c>
      <c r="I1428" s="224">
        <v>101.48359092178461</v>
      </c>
      <c r="J1428" s="224" t="s">
        <v>277</v>
      </c>
      <c r="K1428" s="225">
        <v>0</v>
      </c>
    </row>
    <row r="1429" spans="2:11" x14ac:dyDescent="0.15">
      <c r="B1429" s="224" t="s">
        <v>276</v>
      </c>
      <c r="C1429" s="224">
        <v>500</v>
      </c>
      <c r="D1429" s="224" t="s">
        <v>1194</v>
      </c>
      <c r="E1429" s="224">
        <f>'Project Details and Calculation'!$K$198</f>
        <v>500</v>
      </c>
      <c r="F1429" s="224">
        <v>38.983590921784625</v>
      </c>
      <c r="G1429" s="224">
        <v>505</v>
      </c>
      <c r="H1429" s="224">
        <v>38.983590921784625</v>
      </c>
      <c r="I1429" s="224">
        <v>111.90025758845128</v>
      </c>
      <c r="J1429" s="224" t="s">
        <v>277</v>
      </c>
      <c r="K1429" s="225">
        <v>0</v>
      </c>
    </row>
    <row r="1430" spans="2:11" x14ac:dyDescent="0.15">
      <c r="B1430" s="224" t="s">
        <v>276</v>
      </c>
      <c r="C1430" s="224">
        <v>550</v>
      </c>
      <c r="D1430" s="224" t="s">
        <v>1195</v>
      </c>
      <c r="E1430" s="224">
        <f>'Project Details and Calculation'!$K$199</f>
        <v>550</v>
      </c>
      <c r="F1430" s="224">
        <v>38.983590921784625</v>
      </c>
      <c r="G1430" s="224">
        <v>555.5</v>
      </c>
      <c r="H1430" s="224">
        <v>38.983590921784625</v>
      </c>
      <c r="I1430" s="224">
        <v>122.31692425511795</v>
      </c>
      <c r="J1430" s="224" t="s">
        <v>277</v>
      </c>
      <c r="K1430" s="225">
        <v>0</v>
      </c>
    </row>
    <row r="1431" spans="2:11" x14ac:dyDescent="0.15">
      <c r="B1431" s="224" t="s">
        <v>276</v>
      </c>
      <c r="C1431" s="224">
        <v>600</v>
      </c>
      <c r="D1431" s="224" t="s">
        <v>1196</v>
      </c>
      <c r="E1431" s="224">
        <f>'Project Details and Calculation'!$K$200</f>
        <v>600</v>
      </c>
      <c r="F1431" s="224">
        <v>38.983590921784625</v>
      </c>
      <c r="G1431" s="224">
        <v>606</v>
      </c>
      <c r="H1431" s="224">
        <v>38.983590921784625</v>
      </c>
      <c r="I1431" s="224">
        <v>132.73359092178461</v>
      </c>
      <c r="J1431" s="224" t="s">
        <v>277</v>
      </c>
      <c r="K1431" s="225">
        <v>0</v>
      </c>
    </row>
    <row r="1432" spans="2:11" x14ac:dyDescent="0.15">
      <c r="B1432" s="224" t="s">
        <v>276</v>
      </c>
      <c r="C1432" s="224">
        <v>650</v>
      </c>
      <c r="D1432" s="224" t="s">
        <v>1197</v>
      </c>
      <c r="E1432" s="224">
        <f>'Project Details and Calculation'!$K$201</f>
        <v>650</v>
      </c>
      <c r="F1432" s="224">
        <v>38.983590921784625</v>
      </c>
      <c r="G1432" s="224">
        <v>656.5</v>
      </c>
      <c r="H1432" s="224">
        <v>38.983590921784625</v>
      </c>
      <c r="I1432" s="224">
        <v>143.1502575884513</v>
      </c>
      <c r="J1432" s="224" t="s">
        <v>277</v>
      </c>
      <c r="K1432" s="225">
        <v>0</v>
      </c>
    </row>
    <row r="1433" spans="2:11" x14ac:dyDescent="0.15">
      <c r="B1433" s="224" t="s">
        <v>276</v>
      </c>
      <c r="C1433" s="224">
        <v>700</v>
      </c>
      <c r="D1433" s="224" t="s">
        <v>1198</v>
      </c>
      <c r="E1433" s="224">
        <f>'Project Details and Calculation'!$K$202</f>
        <v>700</v>
      </c>
      <c r="F1433" s="224">
        <v>38.983590921784625</v>
      </c>
      <c r="G1433" s="224">
        <v>707</v>
      </c>
      <c r="H1433" s="224">
        <v>38.983590921784625</v>
      </c>
      <c r="I1433" s="224">
        <v>153.56692425511795</v>
      </c>
      <c r="J1433" s="224" t="s">
        <v>277</v>
      </c>
      <c r="K1433" s="225">
        <v>0</v>
      </c>
    </row>
    <row r="1434" spans="2:11" x14ac:dyDescent="0.15">
      <c r="B1434" s="224" t="s">
        <v>276</v>
      </c>
      <c r="C1434" s="224">
        <v>750</v>
      </c>
      <c r="D1434" s="224" t="s">
        <v>1199</v>
      </c>
      <c r="E1434" s="224">
        <f>'Project Details and Calculation'!$K$203</f>
        <v>750</v>
      </c>
      <c r="F1434" s="224">
        <v>38.983590921784625</v>
      </c>
      <c r="G1434" s="224">
        <v>757.5</v>
      </c>
      <c r="H1434" s="224">
        <v>38.983590921784625</v>
      </c>
      <c r="I1434" s="224">
        <v>163.98359092178461</v>
      </c>
      <c r="J1434" s="224" t="s">
        <v>277</v>
      </c>
      <c r="K1434" s="225">
        <v>0</v>
      </c>
    </row>
    <row r="1435" spans="2:11" x14ac:dyDescent="0.15">
      <c r="B1435" s="224" t="s">
        <v>276</v>
      </c>
      <c r="C1435" s="224">
        <v>800</v>
      </c>
      <c r="D1435" s="224" t="s">
        <v>1200</v>
      </c>
      <c r="E1435" s="224">
        <f>'Project Details and Calculation'!$K$204</f>
        <v>800</v>
      </c>
      <c r="F1435" s="224">
        <v>38.983590921784625</v>
      </c>
      <c r="G1435" s="224">
        <v>808</v>
      </c>
      <c r="H1435" s="224">
        <v>38.983590921784625</v>
      </c>
      <c r="I1435" s="224">
        <v>174.4002575884513</v>
      </c>
      <c r="J1435" s="224" t="s">
        <v>277</v>
      </c>
      <c r="K1435" s="225">
        <v>0</v>
      </c>
    </row>
    <row r="1436" spans="2:11" x14ac:dyDescent="0.15">
      <c r="B1436" s="224" t="s">
        <v>276</v>
      </c>
      <c r="C1436" s="224">
        <v>850</v>
      </c>
      <c r="D1436" s="224" t="s">
        <v>1201</v>
      </c>
      <c r="E1436" s="224">
        <f>'Project Details and Calculation'!$K$205</f>
        <v>850</v>
      </c>
      <c r="F1436" s="224">
        <v>38.983590921784625</v>
      </c>
      <c r="G1436" s="224">
        <v>858.5</v>
      </c>
      <c r="H1436" s="224">
        <v>38.983590921784625</v>
      </c>
      <c r="I1436" s="224">
        <v>184.81692425511795</v>
      </c>
      <c r="J1436" s="224" t="s">
        <v>277</v>
      </c>
      <c r="K1436" s="225">
        <v>0</v>
      </c>
    </row>
    <row r="1437" spans="2:11" x14ac:dyDescent="0.15">
      <c r="B1437" s="224" t="s">
        <v>276</v>
      </c>
      <c r="C1437" s="224">
        <v>900</v>
      </c>
      <c r="D1437" s="224" t="s">
        <v>1202</v>
      </c>
      <c r="E1437" s="224">
        <f>'Project Details and Calculation'!$K$206</f>
        <v>900</v>
      </c>
      <c r="F1437" s="224">
        <v>38.983590921784625</v>
      </c>
      <c r="G1437" s="224">
        <v>909</v>
      </c>
      <c r="H1437" s="224">
        <v>38.983590921784625</v>
      </c>
      <c r="I1437" s="224">
        <v>195.23359092178461</v>
      </c>
      <c r="J1437" s="224" t="s">
        <v>277</v>
      </c>
      <c r="K1437" s="225">
        <v>0</v>
      </c>
    </row>
    <row r="1438" spans="2:11" x14ac:dyDescent="0.15">
      <c r="B1438" s="224" t="s">
        <v>276</v>
      </c>
      <c r="C1438" s="224">
        <v>950</v>
      </c>
      <c r="D1438" s="224" t="s">
        <v>1203</v>
      </c>
      <c r="E1438" s="224">
        <f>'Project Details and Calculation'!$K$207</f>
        <v>950</v>
      </c>
      <c r="F1438" s="224">
        <v>38.983590921784625</v>
      </c>
      <c r="G1438" s="224">
        <v>959.5</v>
      </c>
      <c r="H1438" s="224">
        <v>38.983590921784625</v>
      </c>
      <c r="I1438" s="224">
        <v>205.6502575884513</v>
      </c>
      <c r="J1438" s="224" t="s">
        <v>277</v>
      </c>
      <c r="K1438" s="225">
        <v>0</v>
      </c>
    </row>
    <row r="1439" spans="2:11" x14ac:dyDescent="0.15">
      <c r="B1439" s="224" t="s">
        <v>276</v>
      </c>
      <c r="C1439" s="224">
        <v>1000</v>
      </c>
      <c r="D1439" s="224" t="s">
        <v>1204</v>
      </c>
      <c r="E1439" s="224">
        <f>'Project Details and Calculation'!$K$208</f>
        <v>1000</v>
      </c>
      <c r="F1439" s="224">
        <v>38.983590921784625</v>
      </c>
      <c r="G1439" s="224">
        <v>1010</v>
      </c>
      <c r="H1439" s="224">
        <v>38.983590921784625</v>
      </c>
      <c r="I1439" s="224">
        <v>216.06692425511795</v>
      </c>
      <c r="J1439" s="224" t="s">
        <v>277</v>
      </c>
      <c r="K1439" s="225">
        <v>0</v>
      </c>
    </row>
    <row r="1440" spans="2:11" x14ac:dyDescent="0.15">
      <c r="B1440" s="224" t="s">
        <v>276</v>
      </c>
      <c r="C1440" s="224">
        <v>1050</v>
      </c>
      <c r="D1440" s="224" t="s">
        <v>1205</v>
      </c>
      <c r="E1440" s="224">
        <f>'Project Details and Calculation'!$K$209</f>
        <v>1050</v>
      </c>
      <c r="F1440" s="224">
        <v>38.983590921784625</v>
      </c>
      <c r="G1440" s="224">
        <v>1060.5</v>
      </c>
      <c r="H1440" s="224">
        <v>38.983590921784625</v>
      </c>
      <c r="I1440" s="224">
        <v>226.48359092178461</v>
      </c>
      <c r="J1440" s="224" t="s">
        <v>277</v>
      </c>
      <c r="K1440" s="225">
        <v>0</v>
      </c>
    </row>
    <row r="1441" spans="2:11" x14ac:dyDescent="0.15">
      <c r="B1441" s="224" t="s">
        <v>276</v>
      </c>
      <c r="C1441" s="224">
        <v>1100</v>
      </c>
      <c r="D1441" s="224" t="s">
        <v>1206</v>
      </c>
      <c r="E1441" s="224">
        <f>'Project Details and Calculation'!$K$210</f>
        <v>1100</v>
      </c>
      <c r="F1441" s="224">
        <v>38.983590921784625</v>
      </c>
      <c r="G1441" s="224">
        <v>1111</v>
      </c>
      <c r="H1441" s="224">
        <v>38.983590921784625</v>
      </c>
      <c r="I1441" s="224">
        <v>236.9002575884513</v>
      </c>
      <c r="J1441" s="224" t="s">
        <v>277</v>
      </c>
      <c r="K1441" s="225">
        <v>0</v>
      </c>
    </row>
    <row r="1442" spans="2:11" x14ac:dyDescent="0.15">
      <c r="B1442" s="224" t="s">
        <v>276</v>
      </c>
      <c r="C1442" s="224">
        <v>1150</v>
      </c>
      <c r="D1442" s="224" t="s">
        <v>1207</v>
      </c>
      <c r="E1442" s="224">
        <f>'Project Details and Calculation'!$K$211</f>
        <v>1150</v>
      </c>
      <c r="F1442" s="224">
        <v>38.983590921784625</v>
      </c>
      <c r="G1442" s="224">
        <v>1161.5</v>
      </c>
      <c r="H1442" s="224">
        <v>38.983590921784625</v>
      </c>
      <c r="I1442" s="224">
        <v>247.31692425511795</v>
      </c>
      <c r="J1442" s="224" t="s">
        <v>277</v>
      </c>
      <c r="K1442" s="225">
        <v>0</v>
      </c>
    </row>
    <row r="1443" spans="2:11" x14ac:dyDescent="0.15">
      <c r="B1443" s="224" t="s">
        <v>276</v>
      </c>
      <c r="C1443" s="224">
        <v>1200</v>
      </c>
      <c r="D1443" s="224" t="s">
        <v>1208</v>
      </c>
      <c r="E1443" s="224">
        <f>'Project Details and Calculation'!$K$212</f>
        <v>1200</v>
      </c>
      <c r="F1443" s="224">
        <v>38.983590921784625</v>
      </c>
      <c r="G1443" s="224">
        <v>1212</v>
      </c>
      <c r="H1443" s="224">
        <v>38.983590921784625</v>
      </c>
      <c r="I1443" s="224">
        <v>257.73359092178464</v>
      </c>
      <c r="J1443" s="224" t="s">
        <v>277</v>
      </c>
      <c r="K1443" s="225">
        <v>0</v>
      </c>
    </row>
    <row r="1444" spans="2:11" x14ac:dyDescent="0.15">
      <c r="B1444" s="224" t="s">
        <v>276</v>
      </c>
      <c r="C1444" s="224">
        <v>2</v>
      </c>
      <c r="D1444" s="224" t="s">
        <v>727</v>
      </c>
      <c r="E1444" s="224">
        <f>'Project Details and Calculation'!$L$183</f>
        <v>2</v>
      </c>
      <c r="F1444" s="224">
        <v>38.983590921784625</v>
      </c>
      <c r="G1444" s="224">
        <v>2.02</v>
      </c>
      <c r="H1444" s="224">
        <v>38.983590921784625</v>
      </c>
      <c r="I1444" s="224">
        <v>6</v>
      </c>
      <c r="J1444" s="224" t="s">
        <v>277</v>
      </c>
      <c r="K1444" s="225">
        <v>0</v>
      </c>
    </row>
    <row r="1445" spans="2:11" x14ac:dyDescent="0.15">
      <c r="B1445" s="224" t="s">
        <v>276</v>
      </c>
      <c r="C1445" s="224">
        <v>4</v>
      </c>
      <c r="D1445" s="224" t="s">
        <v>728</v>
      </c>
      <c r="E1445" s="224">
        <f>'Project Details and Calculation'!$M$183</f>
        <v>4</v>
      </c>
      <c r="F1445" s="224">
        <v>38.983590921784625</v>
      </c>
      <c r="G1445" s="224">
        <v>4.04</v>
      </c>
      <c r="H1445" s="224">
        <v>38.983590921784625</v>
      </c>
      <c r="I1445" s="224">
        <v>6</v>
      </c>
      <c r="J1445" s="224" t="s">
        <v>277</v>
      </c>
      <c r="K1445" s="225">
        <v>0</v>
      </c>
    </row>
    <row r="1446" spans="2:11" x14ac:dyDescent="0.15">
      <c r="B1446" s="224" t="s">
        <v>276</v>
      </c>
      <c r="C1446" s="224">
        <v>8</v>
      </c>
      <c r="D1446" s="224" t="s">
        <v>730</v>
      </c>
      <c r="E1446" s="224">
        <f>'Project Details and Calculation'!$O$183</f>
        <v>8</v>
      </c>
      <c r="F1446" s="224">
        <v>38.983590921784625</v>
      </c>
      <c r="G1446" s="224">
        <v>8.08</v>
      </c>
      <c r="H1446" s="224">
        <v>38.983590921784625</v>
      </c>
      <c r="I1446" s="224">
        <v>6</v>
      </c>
      <c r="J1446" s="224" t="s">
        <v>277</v>
      </c>
      <c r="K1446" s="225">
        <v>0</v>
      </c>
    </row>
    <row r="1447" spans="2:11" x14ac:dyDescent="0.15">
      <c r="B1447" s="224" t="s">
        <v>276</v>
      </c>
      <c r="C1447" s="224">
        <v>10</v>
      </c>
      <c r="D1447" s="224" t="s">
        <v>731</v>
      </c>
      <c r="E1447" s="224">
        <f>'Project Details and Calculation'!$P$183</f>
        <v>10</v>
      </c>
      <c r="F1447" s="224">
        <v>38.983590921784625</v>
      </c>
      <c r="G1447" s="224">
        <v>10.1</v>
      </c>
      <c r="H1447" s="224">
        <v>38.983590921784625</v>
      </c>
      <c r="I1447" s="224">
        <v>6</v>
      </c>
      <c r="J1447" s="224" t="s">
        <v>277</v>
      </c>
      <c r="K1447" s="225">
        <v>0</v>
      </c>
    </row>
    <row r="1448" spans="2:11" x14ac:dyDescent="0.15">
      <c r="B1448" s="224" t="s">
        <v>276</v>
      </c>
      <c r="C1448" s="224">
        <v>12</v>
      </c>
      <c r="D1448" s="224" t="s">
        <v>732</v>
      </c>
      <c r="E1448" s="224">
        <f>'Project Details and Calculation'!$Q$183</f>
        <v>12</v>
      </c>
      <c r="F1448" s="224">
        <v>38.983590921784625</v>
      </c>
      <c r="G1448" s="224">
        <v>12.12</v>
      </c>
      <c r="H1448" s="224">
        <v>38.983590921784625</v>
      </c>
      <c r="I1448" s="224" t="s">
        <v>279</v>
      </c>
      <c r="J1448" s="224" t="s">
        <v>277</v>
      </c>
      <c r="K1448" s="225">
        <v>0</v>
      </c>
    </row>
    <row r="1449" spans="2:11" x14ac:dyDescent="0.15">
      <c r="B1449" s="224" t="s">
        <v>276</v>
      </c>
      <c r="C1449" s="224">
        <v>10</v>
      </c>
      <c r="D1449" s="224" t="s">
        <v>745</v>
      </c>
      <c r="E1449" s="224">
        <f>'Project Details and Calculation'!$S$184</f>
        <v>10</v>
      </c>
      <c r="F1449" s="224">
        <v>38.983590921784625</v>
      </c>
      <c r="G1449" s="224">
        <v>10.1</v>
      </c>
      <c r="H1449" s="224">
        <v>38.983590921784625</v>
      </c>
      <c r="I1449" s="224">
        <v>60.700772765353875</v>
      </c>
      <c r="J1449" s="224" t="s">
        <v>277</v>
      </c>
      <c r="K1449" s="225">
        <v>0</v>
      </c>
    </row>
    <row r="1450" spans="2:11" x14ac:dyDescent="0.15">
      <c r="B1450" s="224" t="s">
        <v>276</v>
      </c>
      <c r="C1450" s="224">
        <v>25</v>
      </c>
      <c r="D1450" s="224" t="s">
        <v>752</v>
      </c>
      <c r="E1450" s="224">
        <f>'Project Details and Calculation'!$S$185</f>
        <v>25</v>
      </c>
      <c r="F1450" s="224">
        <v>38.983590921784625</v>
      </c>
      <c r="G1450" s="224">
        <v>25.25</v>
      </c>
      <c r="H1450" s="224">
        <v>38.983590921784625</v>
      </c>
      <c r="I1450" s="224">
        <v>70.075772765353875</v>
      </c>
      <c r="J1450" s="224" t="s">
        <v>277</v>
      </c>
      <c r="K1450" s="225">
        <v>0</v>
      </c>
    </row>
    <row r="1451" spans="2:11" x14ac:dyDescent="0.15">
      <c r="B1451" s="224" t="s">
        <v>276</v>
      </c>
      <c r="C1451" s="224">
        <v>50</v>
      </c>
      <c r="D1451" s="224" t="s">
        <v>759</v>
      </c>
      <c r="E1451" s="224">
        <f>'Project Details and Calculation'!$S$186</f>
        <v>50</v>
      </c>
      <c r="F1451" s="224">
        <v>38.983590921784625</v>
      </c>
      <c r="G1451" s="224">
        <v>50.5</v>
      </c>
      <c r="H1451" s="224">
        <v>38.983590921784625</v>
      </c>
      <c r="I1451" s="224">
        <v>85.700772765353875</v>
      </c>
      <c r="J1451" s="224" t="s">
        <v>277</v>
      </c>
      <c r="K1451" s="225">
        <v>0</v>
      </c>
    </row>
    <row r="1452" spans="2:11" x14ac:dyDescent="0.15">
      <c r="B1452" s="224" t="s">
        <v>276</v>
      </c>
      <c r="C1452" s="224">
        <v>75</v>
      </c>
      <c r="D1452" s="224" t="s">
        <v>766</v>
      </c>
      <c r="E1452" s="224">
        <f>'Project Details and Calculation'!$S$187</f>
        <v>75</v>
      </c>
      <c r="F1452" s="224">
        <v>38.983590921784625</v>
      </c>
      <c r="G1452" s="224">
        <v>75.75</v>
      </c>
      <c r="H1452" s="224">
        <v>38.983590921784625</v>
      </c>
      <c r="I1452" s="224">
        <v>101.32577276535388</v>
      </c>
      <c r="J1452" s="224" t="s">
        <v>277</v>
      </c>
      <c r="K1452" s="225">
        <v>0</v>
      </c>
    </row>
    <row r="1453" spans="2:11" x14ac:dyDescent="0.15">
      <c r="B1453" s="224" t="s">
        <v>276</v>
      </c>
      <c r="C1453" s="224">
        <v>100</v>
      </c>
      <c r="D1453" s="224" t="s">
        <v>773</v>
      </c>
      <c r="E1453" s="224">
        <f>'Project Details and Calculation'!$S$188</f>
        <v>100</v>
      </c>
      <c r="F1453" s="224">
        <v>38.983590921784625</v>
      </c>
      <c r="G1453" s="224">
        <v>101</v>
      </c>
      <c r="H1453" s="224">
        <v>38.983590921784625</v>
      </c>
      <c r="I1453" s="224">
        <v>116.95077276535388</v>
      </c>
      <c r="J1453" s="224" t="s">
        <v>277</v>
      </c>
      <c r="K1453" s="225">
        <v>0</v>
      </c>
    </row>
    <row r="1454" spans="2:11" x14ac:dyDescent="0.15">
      <c r="B1454" s="224" t="s">
        <v>276</v>
      </c>
      <c r="C1454" s="224">
        <v>125</v>
      </c>
      <c r="D1454" s="224" t="s">
        <v>780</v>
      </c>
      <c r="E1454" s="224">
        <f>'Project Details and Calculation'!$S$189</f>
        <v>125</v>
      </c>
      <c r="F1454" s="224">
        <v>38.983590921784625</v>
      </c>
      <c r="G1454" s="224">
        <v>126.25</v>
      </c>
      <c r="H1454" s="224">
        <v>38.983590921784625</v>
      </c>
      <c r="I1454" s="224">
        <v>132.57577276535389</v>
      </c>
      <c r="J1454" s="224" t="s">
        <v>277</v>
      </c>
      <c r="K1454" s="225">
        <v>0</v>
      </c>
    </row>
    <row r="1455" spans="2:11" x14ac:dyDescent="0.15">
      <c r="B1455" s="224" t="s">
        <v>276</v>
      </c>
      <c r="C1455" s="224">
        <v>150</v>
      </c>
      <c r="D1455" s="224" t="s">
        <v>787</v>
      </c>
      <c r="E1455" s="224">
        <f>'Project Details and Calculation'!$S$190</f>
        <v>150</v>
      </c>
      <c r="F1455" s="224">
        <v>38.983590921784625</v>
      </c>
      <c r="G1455" s="224">
        <v>151.5</v>
      </c>
      <c r="H1455" s="224">
        <v>38.983590921784625</v>
      </c>
      <c r="I1455" s="224">
        <v>148.20077276535389</v>
      </c>
      <c r="J1455" s="224" t="s">
        <v>277</v>
      </c>
      <c r="K1455" s="225">
        <v>0</v>
      </c>
    </row>
    <row r="1456" spans="2:11" x14ac:dyDescent="0.15">
      <c r="B1456" s="224" t="s">
        <v>276</v>
      </c>
      <c r="C1456" s="224">
        <v>175</v>
      </c>
      <c r="D1456" s="224" t="s">
        <v>794</v>
      </c>
      <c r="E1456" s="224">
        <f>'Project Details and Calculation'!$S$191</f>
        <v>175</v>
      </c>
      <c r="F1456" s="224">
        <v>38.983590921784625</v>
      </c>
      <c r="G1456" s="224">
        <v>176.75</v>
      </c>
      <c r="H1456" s="224">
        <v>38.983590921784625</v>
      </c>
      <c r="I1456" s="224">
        <v>163.82577276535389</v>
      </c>
      <c r="J1456" s="224" t="s">
        <v>277</v>
      </c>
      <c r="K1456" s="225">
        <v>0</v>
      </c>
    </row>
    <row r="1457" spans="2:11" x14ac:dyDescent="0.15">
      <c r="B1457" s="224" t="s">
        <v>276</v>
      </c>
      <c r="C1457" s="224">
        <v>200</v>
      </c>
      <c r="D1457" s="224" t="s">
        <v>801</v>
      </c>
      <c r="E1457" s="224">
        <f>'Project Details and Calculation'!$S$192</f>
        <v>200</v>
      </c>
      <c r="F1457" s="224">
        <v>38.983590921784625</v>
      </c>
      <c r="G1457" s="224">
        <v>202</v>
      </c>
      <c r="H1457" s="224">
        <v>38.983590921784625</v>
      </c>
      <c r="I1457" s="224">
        <v>179.45077276535389</v>
      </c>
      <c r="J1457" s="224" t="s">
        <v>277</v>
      </c>
      <c r="K1457" s="225">
        <v>0</v>
      </c>
    </row>
    <row r="1458" spans="2:11" x14ac:dyDescent="0.15">
      <c r="B1458" s="224" t="s">
        <v>276</v>
      </c>
      <c r="C1458" s="224">
        <v>250</v>
      </c>
      <c r="D1458" s="224" t="s">
        <v>808</v>
      </c>
      <c r="E1458" s="224">
        <f>'Project Details and Calculation'!$S$193</f>
        <v>250</v>
      </c>
      <c r="F1458" s="224">
        <v>38.983590921784625</v>
      </c>
      <c r="G1458" s="224">
        <v>252.5</v>
      </c>
      <c r="H1458" s="224">
        <v>38.983590921784625</v>
      </c>
      <c r="I1458" s="224">
        <v>210.70077276535386</v>
      </c>
      <c r="J1458" s="224" t="s">
        <v>277</v>
      </c>
      <c r="K1458" s="225">
        <v>0</v>
      </c>
    </row>
    <row r="1459" spans="2:11" x14ac:dyDescent="0.15">
      <c r="B1459" s="224" t="s">
        <v>276</v>
      </c>
      <c r="C1459" s="224">
        <v>300</v>
      </c>
      <c r="D1459" s="224" t="s">
        <v>815</v>
      </c>
      <c r="E1459" s="224">
        <f>'Project Details and Calculation'!$S$194</f>
        <v>300</v>
      </c>
      <c r="F1459" s="224">
        <v>38.983590921784625</v>
      </c>
      <c r="G1459" s="224">
        <v>303</v>
      </c>
      <c r="H1459" s="224">
        <v>38.983590921784625</v>
      </c>
      <c r="I1459" s="224">
        <v>241.95077276535386</v>
      </c>
      <c r="J1459" s="224" t="s">
        <v>277</v>
      </c>
      <c r="K1459" s="225">
        <v>0</v>
      </c>
    </row>
    <row r="1460" spans="2:11" x14ac:dyDescent="0.15">
      <c r="B1460" s="224" t="s">
        <v>276</v>
      </c>
      <c r="C1460" s="224">
        <v>350</v>
      </c>
      <c r="D1460" s="224" t="s">
        <v>822</v>
      </c>
      <c r="E1460" s="224">
        <f>'Project Details and Calculation'!$S$195</f>
        <v>350</v>
      </c>
      <c r="F1460" s="224">
        <v>38.983590921784625</v>
      </c>
      <c r="G1460" s="224">
        <v>353.5</v>
      </c>
      <c r="H1460" s="224">
        <v>38.983590921784625</v>
      </c>
      <c r="I1460" s="224">
        <v>273.20077276535386</v>
      </c>
      <c r="J1460" s="224" t="s">
        <v>277</v>
      </c>
      <c r="K1460" s="225">
        <v>0</v>
      </c>
    </row>
    <row r="1461" spans="2:11" x14ac:dyDescent="0.15">
      <c r="B1461" s="224" t="s">
        <v>276</v>
      </c>
      <c r="C1461" s="224">
        <v>400</v>
      </c>
      <c r="D1461" s="224" t="s">
        <v>829</v>
      </c>
      <c r="E1461" s="224">
        <f>'Project Details and Calculation'!$S$196</f>
        <v>400</v>
      </c>
      <c r="F1461" s="224">
        <v>38.983590921784625</v>
      </c>
      <c r="G1461" s="224">
        <v>404</v>
      </c>
      <c r="H1461" s="224">
        <v>38.983590921784625</v>
      </c>
      <c r="I1461" s="224">
        <v>304.45077276535386</v>
      </c>
      <c r="J1461" s="224" t="s">
        <v>277</v>
      </c>
      <c r="K1461" s="225">
        <v>0</v>
      </c>
    </row>
    <row r="1462" spans="2:11" x14ac:dyDescent="0.15">
      <c r="B1462" s="224" t="s">
        <v>276</v>
      </c>
      <c r="C1462" s="224">
        <v>450</v>
      </c>
      <c r="D1462" s="224" t="s">
        <v>836</v>
      </c>
      <c r="E1462" s="224">
        <f>'Project Details and Calculation'!$S$197</f>
        <v>450</v>
      </c>
      <c r="F1462" s="224">
        <v>38.983590921784625</v>
      </c>
      <c r="G1462" s="224">
        <v>454.5</v>
      </c>
      <c r="H1462" s="224">
        <v>38.983590921784625</v>
      </c>
      <c r="I1462" s="224">
        <v>335.70077276535386</v>
      </c>
      <c r="J1462" s="224" t="s">
        <v>277</v>
      </c>
      <c r="K1462" s="225">
        <v>0</v>
      </c>
    </row>
    <row r="1463" spans="2:11" x14ac:dyDescent="0.15">
      <c r="B1463" s="224" t="s">
        <v>276</v>
      </c>
      <c r="C1463" s="224">
        <v>500</v>
      </c>
      <c r="D1463" s="224" t="s">
        <v>843</v>
      </c>
      <c r="E1463" s="224">
        <f>'Project Details and Calculation'!$S$198</f>
        <v>500</v>
      </c>
      <c r="F1463" s="224">
        <v>38.983590921784625</v>
      </c>
      <c r="G1463" s="224">
        <v>505</v>
      </c>
      <c r="H1463" s="224">
        <v>38.983590921784625</v>
      </c>
      <c r="I1463" s="224">
        <v>366.95077276535386</v>
      </c>
      <c r="J1463" s="224" t="s">
        <v>277</v>
      </c>
      <c r="K1463" s="225">
        <v>0</v>
      </c>
    </row>
    <row r="1464" spans="2:11" x14ac:dyDescent="0.15">
      <c r="B1464" s="224" t="s">
        <v>276</v>
      </c>
      <c r="C1464" s="224">
        <v>550</v>
      </c>
      <c r="D1464" s="224" t="s">
        <v>850</v>
      </c>
      <c r="E1464" s="224">
        <f>'Project Details and Calculation'!$S$199</f>
        <v>550</v>
      </c>
      <c r="F1464" s="224">
        <v>38.983590921784625</v>
      </c>
      <c r="G1464" s="224">
        <v>555.5</v>
      </c>
      <c r="H1464" s="224">
        <v>38.983590921784625</v>
      </c>
      <c r="I1464" s="224">
        <v>398.20077276535386</v>
      </c>
      <c r="J1464" s="224" t="s">
        <v>277</v>
      </c>
      <c r="K1464" s="225">
        <v>0</v>
      </c>
    </row>
    <row r="1465" spans="2:11" x14ac:dyDescent="0.15">
      <c r="B1465" s="224" t="s">
        <v>276</v>
      </c>
      <c r="C1465" s="224">
        <v>600</v>
      </c>
      <c r="D1465" s="224" t="s">
        <v>857</v>
      </c>
      <c r="E1465" s="224">
        <f>'Project Details and Calculation'!$S$200</f>
        <v>600</v>
      </c>
      <c r="F1465" s="224">
        <v>38.983590921784625</v>
      </c>
      <c r="G1465" s="224">
        <v>606</v>
      </c>
      <c r="H1465" s="224">
        <v>38.983590921784625</v>
      </c>
      <c r="I1465" s="224">
        <v>429.45077276535386</v>
      </c>
      <c r="J1465" s="224" t="s">
        <v>277</v>
      </c>
      <c r="K1465" s="225">
        <v>0</v>
      </c>
    </row>
    <row r="1466" spans="2:11" x14ac:dyDescent="0.15">
      <c r="B1466" s="224" t="s">
        <v>276</v>
      </c>
      <c r="C1466" s="224">
        <v>650</v>
      </c>
      <c r="D1466" s="224" t="s">
        <v>864</v>
      </c>
      <c r="E1466" s="224">
        <f>'Project Details and Calculation'!$S$201</f>
        <v>650</v>
      </c>
      <c r="F1466" s="224">
        <v>38.983590921784625</v>
      </c>
      <c r="G1466" s="224">
        <v>656.5</v>
      </c>
      <c r="H1466" s="224">
        <v>38.983590921784625</v>
      </c>
      <c r="I1466" s="224">
        <v>460.70077276535386</v>
      </c>
      <c r="J1466" s="224" t="s">
        <v>277</v>
      </c>
      <c r="K1466" s="225">
        <v>0</v>
      </c>
    </row>
    <row r="1467" spans="2:11" x14ac:dyDescent="0.15">
      <c r="B1467" s="224" t="s">
        <v>276</v>
      </c>
      <c r="C1467" s="224">
        <v>700</v>
      </c>
      <c r="D1467" s="224" t="s">
        <v>871</v>
      </c>
      <c r="E1467" s="224">
        <f>'Project Details and Calculation'!$S$202</f>
        <v>700</v>
      </c>
      <c r="F1467" s="224">
        <v>38.983590921784625</v>
      </c>
      <c r="G1467" s="224">
        <v>707</v>
      </c>
      <c r="H1467" s="224">
        <v>38.983590921784625</v>
      </c>
      <c r="I1467" s="224">
        <v>491.95077276535386</v>
      </c>
      <c r="J1467" s="224" t="s">
        <v>277</v>
      </c>
      <c r="K1467" s="225">
        <v>0</v>
      </c>
    </row>
    <row r="1468" spans="2:11" x14ac:dyDescent="0.15">
      <c r="B1468" s="224" t="s">
        <v>276</v>
      </c>
      <c r="C1468" s="224">
        <v>750</v>
      </c>
      <c r="D1468" s="224" t="s">
        <v>878</v>
      </c>
      <c r="E1468" s="224">
        <f>'Project Details and Calculation'!$S$203</f>
        <v>750</v>
      </c>
      <c r="F1468" s="224">
        <v>38.983590921784625</v>
      </c>
      <c r="G1468" s="224">
        <v>757.5</v>
      </c>
      <c r="H1468" s="224">
        <v>38.983590921784625</v>
      </c>
      <c r="I1468" s="224">
        <v>523.2007727653538</v>
      </c>
      <c r="J1468" s="224" t="s">
        <v>277</v>
      </c>
      <c r="K1468" s="225">
        <v>0</v>
      </c>
    </row>
    <row r="1469" spans="2:11" x14ac:dyDescent="0.15">
      <c r="B1469" s="224" t="s">
        <v>276</v>
      </c>
      <c r="C1469" s="224">
        <v>800</v>
      </c>
      <c r="D1469" s="224" t="s">
        <v>885</v>
      </c>
      <c r="E1469" s="224">
        <f>'Project Details and Calculation'!$S$204</f>
        <v>800</v>
      </c>
      <c r="F1469" s="224">
        <v>38.983590921784625</v>
      </c>
      <c r="G1469" s="224">
        <v>808</v>
      </c>
      <c r="H1469" s="224">
        <v>38.983590921784625</v>
      </c>
      <c r="I1469" s="224">
        <v>554.4507727653538</v>
      </c>
      <c r="J1469" s="224" t="s">
        <v>277</v>
      </c>
      <c r="K1469" s="225">
        <v>0</v>
      </c>
    </row>
    <row r="1470" spans="2:11" x14ac:dyDescent="0.15">
      <c r="B1470" s="224" t="s">
        <v>276</v>
      </c>
      <c r="C1470" s="224">
        <v>850</v>
      </c>
      <c r="D1470" s="224" t="s">
        <v>892</v>
      </c>
      <c r="E1470" s="224">
        <f>'Project Details and Calculation'!$S$205</f>
        <v>850</v>
      </c>
      <c r="F1470" s="224">
        <v>38.983590921784625</v>
      </c>
      <c r="G1470" s="224">
        <v>858.5</v>
      </c>
      <c r="H1470" s="224">
        <v>38.983590921784625</v>
      </c>
      <c r="I1470" s="224">
        <v>585.7007727653538</v>
      </c>
      <c r="J1470" s="224" t="s">
        <v>277</v>
      </c>
      <c r="K1470" s="225">
        <v>0</v>
      </c>
    </row>
    <row r="1471" spans="2:11" x14ac:dyDescent="0.15">
      <c r="B1471" s="224" t="s">
        <v>276</v>
      </c>
      <c r="C1471" s="224">
        <v>900</v>
      </c>
      <c r="D1471" s="224" t="s">
        <v>899</v>
      </c>
      <c r="E1471" s="224">
        <f>'Project Details and Calculation'!$S$206</f>
        <v>900</v>
      </c>
      <c r="F1471" s="224">
        <v>38.983590921784625</v>
      </c>
      <c r="G1471" s="224">
        <v>909</v>
      </c>
      <c r="H1471" s="224">
        <v>38.983590921784625</v>
      </c>
      <c r="I1471" s="224">
        <v>616.9507727653538</v>
      </c>
      <c r="J1471" s="224" t="s">
        <v>277</v>
      </c>
      <c r="K1471" s="225">
        <v>0</v>
      </c>
    </row>
    <row r="1472" spans="2:11" x14ac:dyDescent="0.15">
      <c r="B1472" s="224" t="s">
        <v>276</v>
      </c>
      <c r="C1472" s="224">
        <v>950</v>
      </c>
      <c r="D1472" s="224" t="s">
        <v>906</v>
      </c>
      <c r="E1472" s="224">
        <f>'Project Details and Calculation'!$S$207</f>
        <v>950</v>
      </c>
      <c r="F1472" s="224">
        <v>38.983590921784625</v>
      </c>
      <c r="G1472" s="224">
        <v>959.5</v>
      </c>
      <c r="H1472" s="224">
        <v>38.983590921784625</v>
      </c>
      <c r="I1472" s="224">
        <v>648.2007727653538</v>
      </c>
      <c r="J1472" s="224" t="s">
        <v>277</v>
      </c>
      <c r="K1472" s="225">
        <v>0</v>
      </c>
    </row>
    <row r="1473" spans="2:11" x14ac:dyDescent="0.15">
      <c r="B1473" s="224" t="s">
        <v>276</v>
      </c>
      <c r="C1473" s="224">
        <v>1000</v>
      </c>
      <c r="D1473" s="224" t="s">
        <v>913</v>
      </c>
      <c r="E1473" s="224">
        <f>'Project Details and Calculation'!$S$208</f>
        <v>1000</v>
      </c>
      <c r="F1473" s="224">
        <v>38.983590921784625</v>
      </c>
      <c r="G1473" s="224">
        <v>1010</v>
      </c>
      <c r="H1473" s="224">
        <v>38.983590921784625</v>
      </c>
      <c r="I1473" s="224">
        <v>679.4507727653538</v>
      </c>
      <c r="J1473" s="224" t="s">
        <v>277</v>
      </c>
      <c r="K1473" s="225">
        <v>0</v>
      </c>
    </row>
    <row r="1474" spans="2:11" x14ac:dyDescent="0.15">
      <c r="B1474" s="224" t="s">
        <v>276</v>
      </c>
      <c r="C1474" s="224">
        <v>1050</v>
      </c>
      <c r="D1474" s="224" t="s">
        <v>920</v>
      </c>
      <c r="E1474" s="224">
        <f>'Project Details and Calculation'!$S$209</f>
        <v>1050</v>
      </c>
      <c r="F1474" s="224">
        <v>38.983590921784625</v>
      </c>
      <c r="G1474" s="224">
        <v>1060.5</v>
      </c>
      <c r="H1474" s="224">
        <v>38.983590921784625</v>
      </c>
      <c r="I1474" s="224">
        <v>710.7007727653538</v>
      </c>
      <c r="J1474" s="224" t="s">
        <v>277</v>
      </c>
      <c r="K1474" s="225">
        <v>0</v>
      </c>
    </row>
    <row r="1475" spans="2:11" x14ac:dyDescent="0.15">
      <c r="B1475" s="224" t="s">
        <v>276</v>
      </c>
      <c r="C1475" s="224">
        <v>1100</v>
      </c>
      <c r="D1475" s="224" t="s">
        <v>927</v>
      </c>
      <c r="E1475" s="224">
        <f>'Project Details and Calculation'!$S$210</f>
        <v>1100</v>
      </c>
      <c r="F1475" s="224">
        <v>38.983590921784625</v>
      </c>
      <c r="G1475" s="224">
        <v>1111</v>
      </c>
      <c r="H1475" s="224">
        <v>38.983590921784625</v>
      </c>
      <c r="I1475" s="224">
        <v>741.9507727653538</v>
      </c>
      <c r="J1475" s="224" t="s">
        <v>277</v>
      </c>
      <c r="K1475" s="225">
        <v>0</v>
      </c>
    </row>
    <row r="1476" spans="2:11" x14ac:dyDescent="0.15">
      <c r="B1476" s="224" t="s">
        <v>276</v>
      </c>
      <c r="C1476" s="224">
        <v>1150</v>
      </c>
      <c r="D1476" s="224" t="s">
        <v>934</v>
      </c>
      <c r="E1476" s="224">
        <f>'Project Details and Calculation'!$S$211</f>
        <v>1150</v>
      </c>
      <c r="F1476" s="224">
        <v>38.983590921784625</v>
      </c>
      <c r="G1476" s="224">
        <v>1161.5</v>
      </c>
      <c r="H1476" s="224">
        <v>38.983590921784625</v>
      </c>
      <c r="I1476" s="224">
        <v>773.2007727653538</v>
      </c>
      <c r="J1476" s="224" t="s">
        <v>277</v>
      </c>
      <c r="K1476" s="225">
        <v>0</v>
      </c>
    </row>
    <row r="1477" spans="2:11" x14ac:dyDescent="0.15">
      <c r="B1477" s="224" t="s">
        <v>276</v>
      </c>
      <c r="C1477" s="224">
        <v>1200</v>
      </c>
      <c r="D1477" s="224" t="s">
        <v>941</v>
      </c>
      <c r="E1477" s="224">
        <f>'Project Details and Calculation'!$S$212</f>
        <v>1200</v>
      </c>
      <c r="F1477" s="224">
        <v>38.983590921784625</v>
      </c>
      <c r="G1477" s="224">
        <v>1212</v>
      </c>
      <c r="H1477" s="224">
        <v>38.983590921784625</v>
      </c>
      <c r="I1477" s="224">
        <v>804.4507727653538</v>
      </c>
      <c r="J1477" s="224" t="s">
        <v>277</v>
      </c>
      <c r="K1477" s="225">
        <v>0</v>
      </c>
    </row>
    <row r="1478" spans="2:11" x14ac:dyDescent="0.15">
      <c r="B1478" s="224" t="s">
        <v>276</v>
      </c>
      <c r="C1478" s="224">
        <v>25</v>
      </c>
      <c r="D1478" s="224" t="s">
        <v>703</v>
      </c>
      <c r="E1478" s="224">
        <f>'Project Details and Calculation'!$T$177</f>
        <v>10</v>
      </c>
      <c r="F1478" s="224">
        <v>38.983590921784625</v>
      </c>
      <c r="G1478" s="224">
        <v>25.25</v>
      </c>
      <c r="H1478" s="224">
        <v>38.983590921784625</v>
      </c>
      <c r="I1478" s="224" t="s">
        <v>279</v>
      </c>
      <c r="J1478" s="224" t="s">
        <v>277</v>
      </c>
      <c r="K1478" s="225">
        <v>0</v>
      </c>
    </row>
    <row r="1479" spans="2:11" x14ac:dyDescent="0.15">
      <c r="B1479" s="224" t="s">
        <v>276</v>
      </c>
      <c r="C1479" s="224">
        <v>6</v>
      </c>
      <c r="D1479" s="224" t="s">
        <v>733</v>
      </c>
      <c r="E1479" s="224">
        <f>'Project Details and Calculation'!$T$183</f>
        <v>6</v>
      </c>
      <c r="F1479" s="224">
        <v>38.983590921784625</v>
      </c>
      <c r="G1479" s="224">
        <v>6.06</v>
      </c>
      <c r="H1479" s="224">
        <v>38.983590921784625</v>
      </c>
      <c r="I1479" s="224">
        <v>4</v>
      </c>
      <c r="J1479" s="224" t="s">
        <v>277</v>
      </c>
      <c r="K1479" s="225">
        <v>0</v>
      </c>
    </row>
    <row r="1480" spans="2:11" x14ac:dyDescent="0.15">
      <c r="B1480" s="224" t="s">
        <v>276</v>
      </c>
      <c r="C1480" s="224">
        <v>21.152068207205613</v>
      </c>
      <c r="D1480" s="224" t="s">
        <v>746</v>
      </c>
      <c r="E1480" s="224">
        <f>'Project Details and Calculation'!$T$184</f>
        <v>22.536405195031573</v>
      </c>
      <c r="F1480" s="224">
        <v>38.983590921784625</v>
      </c>
      <c r="G1480" s="224">
        <v>21.363588889277668</v>
      </c>
      <c r="H1480" s="224">
        <v>38.983590921784625</v>
      </c>
      <c r="I1480" s="224">
        <v>30.350386382676938</v>
      </c>
      <c r="J1480" s="224" t="s">
        <v>277</v>
      </c>
      <c r="K1480" s="225">
        <v>0</v>
      </c>
    </row>
    <row r="1481" spans="2:11" x14ac:dyDescent="0.15">
      <c r="B1481" s="224" t="s">
        <v>276</v>
      </c>
      <c r="C1481" s="224">
        <v>24.277068207205616</v>
      </c>
      <c r="D1481" s="224" t="s">
        <v>753</v>
      </c>
      <c r="E1481" s="224">
        <f>'Project Details and Calculation'!$T$185</f>
        <v>25.661405195031573</v>
      </c>
      <c r="F1481" s="224">
        <v>38.983590921784625</v>
      </c>
      <c r="G1481" s="224">
        <v>24.519838889277672</v>
      </c>
      <c r="H1481" s="224">
        <v>38.983590921784625</v>
      </c>
      <c r="I1481" s="224">
        <v>35.037886382676938</v>
      </c>
      <c r="J1481" s="224" t="s">
        <v>277</v>
      </c>
      <c r="K1481" s="225">
        <v>0</v>
      </c>
    </row>
    <row r="1482" spans="2:11" x14ac:dyDescent="0.15">
      <c r="B1482" s="224" t="s">
        <v>276</v>
      </c>
      <c r="C1482" s="224">
        <v>29.485401540538948</v>
      </c>
      <c r="D1482" s="224" t="s">
        <v>760</v>
      </c>
      <c r="E1482" s="224">
        <f>'Project Details and Calculation'!$T$186</f>
        <v>30.869738528364906</v>
      </c>
      <c r="F1482" s="224">
        <v>38.983590921784625</v>
      </c>
      <c r="G1482" s="224">
        <v>29.780255555944336</v>
      </c>
      <c r="H1482" s="224">
        <v>38.983590921784625</v>
      </c>
      <c r="I1482" s="224">
        <v>42.850386382676938</v>
      </c>
      <c r="J1482" s="224" t="s">
        <v>277</v>
      </c>
      <c r="K1482" s="225">
        <v>0</v>
      </c>
    </row>
    <row r="1483" spans="2:11" x14ac:dyDescent="0.15">
      <c r="B1483" s="224" t="s">
        <v>276</v>
      </c>
      <c r="C1483" s="224">
        <v>34.69373487387228</v>
      </c>
      <c r="D1483" s="224" t="s">
        <v>767</v>
      </c>
      <c r="E1483" s="224">
        <f>'Project Details and Calculation'!$T$187</f>
        <v>36.078071861698241</v>
      </c>
      <c r="F1483" s="224">
        <v>38.983590921784625</v>
      </c>
      <c r="G1483" s="224">
        <v>35.040672222611001</v>
      </c>
      <c r="H1483" s="224">
        <v>38.983590921784625</v>
      </c>
      <c r="I1483" s="224">
        <v>50.662886382676938</v>
      </c>
      <c r="J1483" s="224" t="s">
        <v>277</v>
      </c>
      <c r="K1483" s="225">
        <v>0</v>
      </c>
    </row>
    <row r="1484" spans="2:11" x14ac:dyDescent="0.15">
      <c r="B1484" s="224" t="s">
        <v>276</v>
      </c>
      <c r="C1484" s="224">
        <v>39.902068207205616</v>
      </c>
      <c r="D1484" s="224" t="s">
        <v>774</v>
      </c>
      <c r="E1484" s="224">
        <f>'Project Details and Calculation'!$T$188</f>
        <v>41.28640519503157</v>
      </c>
      <c r="F1484" s="224">
        <v>38.983590921784625</v>
      </c>
      <c r="G1484" s="224">
        <v>40.301088889277672</v>
      </c>
      <c r="H1484" s="224">
        <v>38.983590921784625</v>
      </c>
      <c r="I1484" s="224">
        <v>58.475386382676938</v>
      </c>
      <c r="J1484" s="224" t="s">
        <v>277</v>
      </c>
      <c r="K1484" s="225">
        <v>0</v>
      </c>
    </row>
    <row r="1485" spans="2:11" x14ac:dyDescent="0.15">
      <c r="B1485" s="224" t="s">
        <v>276</v>
      </c>
      <c r="C1485" s="224">
        <v>45.110401540538952</v>
      </c>
      <c r="D1485" s="224" t="s">
        <v>781</v>
      </c>
      <c r="E1485" s="224">
        <f>'Project Details and Calculation'!$T$189</f>
        <v>46.494738528364906</v>
      </c>
      <c r="F1485" s="224">
        <v>38.983590921784625</v>
      </c>
      <c r="G1485" s="224">
        <v>45.561505555944343</v>
      </c>
      <c r="H1485" s="224">
        <v>38.983590921784625</v>
      </c>
      <c r="I1485" s="224">
        <v>66.287886382676945</v>
      </c>
      <c r="J1485" s="224" t="s">
        <v>277</v>
      </c>
      <c r="K1485" s="225">
        <v>0</v>
      </c>
    </row>
    <row r="1486" spans="2:11" x14ac:dyDescent="0.15">
      <c r="B1486" s="224" t="s">
        <v>276</v>
      </c>
      <c r="C1486" s="224">
        <v>50.31873487387228</v>
      </c>
      <c r="D1486" s="224" t="s">
        <v>788</v>
      </c>
      <c r="E1486" s="224">
        <f>'Project Details and Calculation'!$T$190</f>
        <v>51.703071861698241</v>
      </c>
      <c r="F1486" s="224">
        <v>38.983590921784625</v>
      </c>
      <c r="G1486" s="224">
        <v>50.821922222611001</v>
      </c>
      <c r="H1486" s="224">
        <v>38.983590921784625</v>
      </c>
      <c r="I1486" s="224">
        <v>74.100386382676945</v>
      </c>
      <c r="J1486" s="224" t="s">
        <v>277</v>
      </c>
      <c r="K1486" s="225">
        <v>0</v>
      </c>
    </row>
    <row r="1487" spans="2:11" x14ac:dyDescent="0.15">
      <c r="B1487" s="224" t="s">
        <v>276</v>
      </c>
      <c r="C1487" s="224">
        <v>55.527068207205616</v>
      </c>
      <c r="D1487" s="224" t="s">
        <v>795</v>
      </c>
      <c r="E1487" s="224">
        <f>'Project Details and Calculation'!$T$191</f>
        <v>56.91140519503157</v>
      </c>
      <c r="F1487" s="224">
        <v>38.983590921784625</v>
      </c>
      <c r="G1487" s="224">
        <v>56.082338889277672</v>
      </c>
      <c r="H1487" s="224">
        <v>38.983590921784625</v>
      </c>
      <c r="I1487" s="224">
        <v>81.912886382676945</v>
      </c>
      <c r="J1487" s="224" t="s">
        <v>277</v>
      </c>
      <c r="K1487" s="225">
        <v>0</v>
      </c>
    </row>
    <row r="1488" spans="2:11" x14ac:dyDescent="0.15">
      <c r="B1488" s="224" t="s">
        <v>276</v>
      </c>
      <c r="C1488" s="224">
        <v>60.735401540538952</v>
      </c>
      <c r="D1488" s="224" t="s">
        <v>802</v>
      </c>
      <c r="E1488" s="224">
        <f>'Project Details and Calculation'!$T$192</f>
        <v>62.119738528364906</v>
      </c>
      <c r="F1488" s="224">
        <v>38.983590921784625</v>
      </c>
      <c r="G1488" s="224">
        <v>61.342755555944343</v>
      </c>
      <c r="H1488" s="224">
        <v>38.983590921784625</v>
      </c>
      <c r="I1488" s="224">
        <v>89.725386382676945</v>
      </c>
      <c r="J1488" s="224" t="s">
        <v>277</v>
      </c>
      <c r="K1488" s="225">
        <v>0</v>
      </c>
    </row>
    <row r="1489" spans="2:11" x14ac:dyDescent="0.15">
      <c r="B1489" s="224" t="s">
        <v>276</v>
      </c>
      <c r="C1489" s="224">
        <v>71.152068207205616</v>
      </c>
      <c r="D1489" s="224" t="s">
        <v>809</v>
      </c>
      <c r="E1489" s="224">
        <f>'Project Details and Calculation'!$T$193</f>
        <v>72.536405195031577</v>
      </c>
      <c r="F1489" s="224">
        <v>38.983590921784625</v>
      </c>
      <c r="G1489" s="224">
        <v>71.863588889277679</v>
      </c>
      <c r="H1489" s="224">
        <v>38.983590921784625</v>
      </c>
      <c r="I1489" s="224">
        <v>105.35038638267693</v>
      </c>
      <c r="J1489" s="224" t="s">
        <v>277</v>
      </c>
      <c r="K1489" s="225">
        <v>0</v>
      </c>
    </row>
    <row r="1490" spans="2:11" x14ac:dyDescent="0.15">
      <c r="B1490" s="224" t="s">
        <v>276</v>
      </c>
      <c r="C1490" s="224">
        <v>81.568734873872287</v>
      </c>
      <c r="D1490" s="224" t="s">
        <v>816</v>
      </c>
      <c r="E1490" s="224">
        <f>'Project Details and Calculation'!$T$194</f>
        <v>82.953071861698234</v>
      </c>
      <c r="F1490" s="224">
        <v>38.983590921784625</v>
      </c>
      <c r="G1490" s="224">
        <v>82.384422222611008</v>
      </c>
      <c r="H1490" s="224">
        <v>38.983590921784625</v>
      </c>
      <c r="I1490" s="224">
        <v>120.97538638267693</v>
      </c>
      <c r="J1490" s="224" t="s">
        <v>277</v>
      </c>
      <c r="K1490" s="225">
        <v>0</v>
      </c>
    </row>
    <row r="1491" spans="2:11" x14ac:dyDescent="0.15">
      <c r="B1491" s="224" t="s">
        <v>276</v>
      </c>
      <c r="C1491" s="224">
        <v>91.985401540538945</v>
      </c>
      <c r="D1491" s="224" t="s">
        <v>823</v>
      </c>
      <c r="E1491" s="224">
        <f>'Project Details and Calculation'!$T$195</f>
        <v>93.369738528364906</v>
      </c>
      <c r="F1491" s="224">
        <v>38.983590921784625</v>
      </c>
      <c r="G1491" s="224">
        <v>92.905255555944336</v>
      </c>
      <c r="H1491" s="224">
        <v>38.983590921784625</v>
      </c>
      <c r="I1491" s="224">
        <v>136.60038638267693</v>
      </c>
      <c r="J1491" s="224" t="s">
        <v>277</v>
      </c>
      <c r="K1491" s="225">
        <v>0</v>
      </c>
    </row>
    <row r="1492" spans="2:11" x14ac:dyDescent="0.15">
      <c r="B1492" s="224" t="s">
        <v>276</v>
      </c>
      <c r="C1492" s="224">
        <v>102.40206820720562</v>
      </c>
      <c r="D1492" s="224" t="s">
        <v>830</v>
      </c>
      <c r="E1492" s="224">
        <f>'Project Details and Calculation'!$T$196</f>
        <v>103.78640519503158</v>
      </c>
      <c r="F1492" s="224">
        <v>38.983590921784625</v>
      </c>
      <c r="G1492" s="224">
        <v>103.42608888927768</v>
      </c>
      <c r="H1492" s="224">
        <v>38.983590921784625</v>
      </c>
      <c r="I1492" s="224">
        <v>152.22538638267693</v>
      </c>
      <c r="J1492" s="224" t="s">
        <v>277</v>
      </c>
      <c r="K1492" s="225">
        <v>0</v>
      </c>
    </row>
    <row r="1493" spans="2:11" x14ac:dyDescent="0.15">
      <c r="B1493" s="224" t="s">
        <v>276</v>
      </c>
      <c r="C1493" s="224">
        <v>112.81873487387229</v>
      </c>
      <c r="D1493" s="224" t="s">
        <v>837</v>
      </c>
      <c r="E1493" s="224">
        <f>'Project Details and Calculation'!$T$197</f>
        <v>114.20307186169825</v>
      </c>
      <c r="F1493" s="224">
        <v>38.983590921784625</v>
      </c>
      <c r="G1493" s="224">
        <v>113.94692222261101</v>
      </c>
      <c r="H1493" s="224">
        <v>38.983590921784625</v>
      </c>
      <c r="I1493" s="224">
        <v>167.85038638267693</v>
      </c>
      <c r="J1493" s="224" t="s">
        <v>277</v>
      </c>
      <c r="K1493" s="225">
        <v>0</v>
      </c>
    </row>
    <row r="1494" spans="2:11" x14ac:dyDescent="0.15">
      <c r="B1494" s="224" t="s">
        <v>276</v>
      </c>
      <c r="C1494" s="224">
        <v>123.23540154053894</v>
      </c>
      <c r="D1494" s="224" t="s">
        <v>844</v>
      </c>
      <c r="E1494" s="224">
        <f>'Project Details and Calculation'!$T$198</f>
        <v>124.61973852836492</v>
      </c>
      <c r="F1494" s="224">
        <v>38.983590921784625</v>
      </c>
      <c r="G1494" s="224">
        <v>124.46775555594434</v>
      </c>
      <c r="H1494" s="224">
        <v>38.983590921784625</v>
      </c>
      <c r="I1494" s="224">
        <v>183.47538638267693</v>
      </c>
      <c r="J1494" s="224" t="s">
        <v>277</v>
      </c>
      <c r="K1494" s="225">
        <v>0</v>
      </c>
    </row>
    <row r="1495" spans="2:11" x14ac:dyDescent="0.15">
      <c r="B1495" s="224" t="s">
        <v>276</v>
      </c>
      <c r="C1495" s="224">
        <v>133.65206820720562</v>
      </c>
      <c r="D1495" s="224" t="s">
        <v>851</v>
      </c>
      <c r="E1495" s="224">
        <f>'Project Details and Calculation'!$T$199</f>
        <v>135.03640519503159</v>
      </c>
      <c r="F1495" s="224">
        <v>38.983590921784625</v>
      </c>
      <c r="G1495" s="224">
        <v>134.98858888927768</v>
      </c>
      <c r="H1495" s="224">
        <v>38.983590921784625</v>
      </c>
      <c r="I1495" s="224">
        <v>199.10038638267693</v>
      </c>
      <c r="J1495" s="224" t="s">
        <v>277</v>
      </c>
      <c r="K1495" s="225">
        <v>0</v>
      </c>
    </row>
    <row r="1496" spans="2:11" x14ac:dyDescent="0.15">
      <c r="B1496" s="224" t="s">
        <v>276</v>
      </c>
      <c r="C1496" s="224">
        <v>144.06873487387227</v>
      </c>
      <c r="D1496" s="224" t="s">
        <v>858</v>
      </c>
      <c r="E1496" s="224">
        <f>'Project Details and Calculation'!$T$200</f>
        <v>145.45307186169825</v>
      </c>
      <c r="F1496" s="224">
        <v>38.983590921784625</v>
      </c>
      <c r="G1496" s="224">
        <v>145.50942222261099</v>
      </c>
      <c r="H1496" s="224">
        <v>38.983590921784625</v>
      </c>
      <c r="I1496" s="224">
        <v>214.72538638267693</v>
      </c>
      <c r="J1496" s="224" t="s">
        <v>277</v>
      </c>
      <c r="K1496" s="225">
        <v>0</v>
      </c>
    </row>
    <row r="1497" spans="2:11" x14ac:dyDescent="0.15">
      <c r="B1497" s="224" t="s">
        <v>276</v>
      </c>
      <c r="C1497" s="224">
        <v>154.48540154053893</v>
      </c>
      <c r="D1497" s="224" t="s">
        <v>865</v>
      </c>
      <c r="E1497" s="224">
        <f>'Project Details and Calculation'!$T$201</f>
        <v>155.86973852836491</v>
      </c>
      <c r="F1497" s="224">
        <v>38.983590921784625</v>
      </c>
      <c r="G1497" s="224">
        <v>156.03025555594431</v>
      </c>
      <c r="H1497" s="224">
        <v>38.983590921784625</v>
      </c>
      <c r="I1497" s="224">
        <v>230.35038638267693</v>
      </c>
      <c r="J1497" s="224" t="s">
        <v>277</v>
      </c>
      <c r="K1497" s="225">
        <v>0</v>
      </c>
    </row>
    <row r="1498" spans="2:11" x14ac:dyDescent="0.15">
      <c r="B1498" s="224" t="s">
        <v>276</v>
      </c>
      <c r="C1498" s="224">
        <v>164.90206820720559</v>
      </c>
      <c r="D1498" s="224" t="s">
        <v>872</v>
      </c>
      <c r="E1498" s="224">
        <f>'Project Details and Calculation'!$T$202</f>
        <v>166.28640519503159</v>
      </c>
      <c r="F1498" s="224">
        <v>38.983590921784625</v>
      </c>
      <c r="G1498" s="224">
        <v>166.55108888927765</v>
      </c>
      <c r="H1498" s="224">
        <v>38.983590921784625</v>
      </c>
      <c r="I1498" s="224">
        <v>245.97538638267693</v>
      </c>
      <c r="J1498" s="224" t="s">
        <v>277</v>
      </c>
      <c r="K1498" s="225">
        <v>0</v>
      </c>
    </row>
    <row r="1499" spans="2:11" x14ac:dyDescent="0.15">
      <c r="B1499" s="224" t="s">
        <v>276</v>
      </c>
      <c r="C1499" s="224">
        <v>175.31873487387227</v>
      </c>
      <c r="D1499" s="224" t="s">
        <v>879</v>
      </c>
      <c r="E1499" s="224">
        <f>'Project Details and Calculation'!$T$203</f>
        <v>176.70307186169825</v>
      </c>
      <c r="F1499" s="224">
        <v>38.983590921784625</v>
      </c>
      <c r="G1499" s="224">
        <v>177.07192222261099</v>
      </c>
      <c r="H1499" s="224">
        <v>38.983590921784625</v>
      </c>
      <c r="I1499" s="224">
        <v>261.6003863826769</v>
      </c>
      <c r="J1499" s="224" t="s">
        <v>277</v>
      </c>
      <c r="K1499" s="225">
        <v>0</v>
      </c>
    </row>
    <row r="1500" spans="2:11" x14ac:dyDescent="0.15">
      <c r="B1500" s="224" t="s">
        <v>276</v>
      </c>
      <c r="C1500" s="224">
        <v>185.73540154053893</v>
      </c>
      <c r="D1500" s="224" t="s">
        <v>886</v>
      </c>
      <c r="E1500" s="224">
        <f>'Project Details and Calculation'!$T$204</f>
        <v>187.11973852836488</v>
      </c>
      <c r="F1500" s="224">
        <v>38.983590921784625</v>
      </c>
      <c r="G1500" s="224">
        <v>187.59275555594431</v>
      </c>
      <c r="H1500" s="224">
        <v>38.983590921784625</v>
      </c>
      <c r="I1500" s="224">
        <v>277.2253863826769</v>
      </c>
      <c r="J1500" s="224" t="s">
        <v>277</v>
      </c>
      <c r="K1500" s="225">
        <v>0</v>
      </c>
    </row>
    <row r="1501" spans="2:11" x14ac:dyDescent="0.15">
      <c r="B1501" s="224" t="s">
        <v>276</v>
      </c>
      <c r="C1501" s="224">
        <v>196.15206820720559</v>
      </c>
      <c r="D1501" s="224" t="s">
        <v>893</v>
      </c>
      <c r="E1501" s="224">
        <f>'Project Details and Calculation'!$T$205</f>
        <v>197.53640519503153</v>
      </c>
      <c r="F1501" s="224">
        <v>38.983590921784625</v>
      </c>
      <c r="G1501" s="224">
        <v>198.11358888927765</v>
      </c>
      <c r="H1501" s="224">
        <v>38.983590921784625</v>
      </c>
      <c r="I1501" s="224">
        <v>292.8503863826769</v>
      </c>
      <c r="J1501" s="224" t="s">
        <v>277</v>
      </c>
      <c r="K1501" s="225">
        <v>0</v>
      </c>
    </row>
    <row r="1502" spans="2:11" x14ac:dyDescent="0.15">
      <c r="B1502" s="224" t="s">
        <v>276</v>
      </c>
      <c r="C1502" s="224">
        <v>206.56873487387227</v>
      </c>
      <c r="D1502" s="224" t="s">
        <v>900</v>
      </c>
      <c r="E1502" s="224">
        <f>'Project Details and Calculation'!$T$206</f>
        <v>207.95307186169822</v>
      </c>
      <c r="F1502" s="224">
        <v>38.983590921784625</v>
      </c>
      <c r="G1502" s="224">
        <v>208.63442222261099</v>
      </c>
      <c r="H1502" s="224">
        <v>38.983590921784625</v>
      </c>
      <c r="I1502" s="224">
        <v>308.4753863826769</v>
      </c>
      <c r="J1502" s="224" t="s">
        <v>277</v>
      </c>
      <c r="K1502" s="225">
        <v>0</v>
      </c>
    </row>
    <row r="1503" spans="2:11" x14ac:dyDescent="0.15">
      <c r="B1503" s="224" t="s">
        <v>276</v>
      </c>
      <c r="C1503" s="224">
        <v>216.98540154053893</v>
      </c>
      <c r="D1503" s="224" t="s">
        <v>907</v>
      </c>
      <c r="E1503" s="224">
        <f>'Project Details and Calculation'!$T$207</f>
        <v>218.36973852836488</v>
      </c>
      <c r="F1503" s="224">
        <v>38.983590921784625</v>
      </c>
      <c r="G1503" s="224">
        <v>219.15525555594431</v>
      </c>
      <c r="H1503" s="224">
        <v>38.983590921784625</v>
      </c>
      <c r="I1503" s="224">
        <v>324.1003863826769</v>
      </c>
      <c r="J1503" s="224" t="s">
        <v>277</v>
      </c>
      <c r="K1503" s="225">
        <v>0</v>
      </c>
    </row>
    <row r="1504" spans="2:11" x14ac:dyDescent="0.15">
      <c r="B1504" s="224" t="s">
        <v>276</v>
      </c>
      <c r="C1504" s="224">
        <v>227.40206820720559</v>
      </c>
      <c r="D1504" s="224" t="s">
        <v>914</v>
      </c>
      <c r="E1504" s="224">
        <f>'Project Details and Calculation'!$T$208</f>
        <v>228.78640519503153</v>
      </c>
      <c r="F1504" s="224">
        <v>38.983590921784625</v>
      </c>
      <c r="G1504" s="224">
        <v>229.67608888927765</v>
      </c>
      <c r="H1504" s="224">
        <v>38.983590921784625</v>
      </c>
      <c r="I1504" s="224">
        <v>339.7253863826769</v>
      </c>
      <c r="J1504" s="224" t="s">
        <v>277</v>
      </c>
      <c r="K1504" s="225">
        <v>0</v>
      </c>
    </row>
    <row r="1505" spans="2:11" x14ac:dyDescent="0.15">
      <c r="B1505" s="224" t="s">
        <v>276</v>
      </c>
      <c r="C1505" s="224">
        <v>237.81873487387227</v>
      </c>
      <c r="D1505" s="224" t="s">
        <v>921</v>
      </c>
      <c r="E1505" s="224">
        <f>'Project Details and Calculation'!$T$209</f>
        <v>239.20307186169822</v>
      </c>
      <c r="F1505" s="224">
        <v>38.983590921784625</v>
      </c>
      <c r="G1505" s="224">
        <v>240.19692222261099</v>
      </c>
      <c r="H1505" s="224">
        <v>38.983590921784625</v>
      </c>
      <c r="I1505" s="224">
        <v>355.3503863826769</v>
      </c>
      <c r="J1505" s="224" t="s">
        <v>277</v>
      </c>
      <c r="K1505" s="225">
        <v>0</v>
      </c>
    </row>
    <row r="1506" spans="2:11" x14ac:dyDescent="0.15">
      <c r="B1506" s="224" t="s">
        <v>276</v>
      </c>
      <c r="C1506" s="224">
        <v>248.23540154053893</v>
      </c>
      <c r="D1506" s="224" t="s">
        <v>928</v>
      </c>
      <c r="E1506" s="224">
        <f>'Project Details and Calculation'!$T$210</f>
        <v>249.61973852836488</v>
      </c>
      <c r="F1506" s="224">
        <v>38.983590921784625</v>
      </c>
      <c r="G1506" s="224">
        <v>250.71775555594431</v>
      </c>
      <c r="H1506" s="224">
        <v>38.983590921784625</v>
      </c>
      <c r="I1506" s="224">
        <v>370.9753863826769</v>
      </c>
      <c r="J1506" s="224" t="s">
        <v>277</v>
      </c>
      <c r="K1506" s="225">
        <v>0</v>
      </c>
    </row>
    <row r="1507" spans="2:11" x14ac:dyDescent="0.15">
      <c r="B1507" s="224" t="s">
        <v>276</v>
      </c>
      <c r="C1507" s="224">
        <v>258.65206820720562</v>
      </c>
      <c r="D1507" s="224" t="s">
        <v>935</v>
      </c>
      <c r="E1507" s="224">
        <f>'Project Details and Calculation'!$T$211</f>
        <v>260.03640519503153</v>
      </c>
      <c r="F1507" s="224">
        <v>38.983590921784625</v>
      </c>
      <c r="G1507" s="224">
        <v>261.23858888927765</v>
      </c>
      <c r="H1507" s="224">
        <v>38.983590921784625</v>
      </c>
      <c r="I1507" s="224">
        <v>386.6003863826769</v>
      </c>
      <c r="J1507" s="224" t="s">
        <v>277</v>
      </c>
      <c r="K1507" s="225">
        <v>0</v>
      </c>
    </row>
    <row r="1508" spans="2:11" x14ac:dyDescent="0.15">
      <c r="B1508" s="224" t="s">
        <v>276</v>
      </c>
      <c r="C1508" s="224">
        <v>269.06873487387224</v>
      </c>
      <c r="D1508" s="224" t="s">
        <v>942</v>
      </c>
      <c r="E1508" s="224">
        <f>'Project Details and Calculation'!$T$212</f>
        <v>270.45307186169822</v>
      </c>
      <c r="F1508" s="224">
        <v>38.983590921784625</v>
      </c>
      <c r="G1508" s="224">
        <v>271.75942222261097</v>
      </c>
      <c r="H1508" s="224">
        <v>38.983590921784625</v>
      </c>
      <c r="I1508" s="224">
        <v>402.2253863826769</v>
      </c>
      <c r="J1508" s="224" t="s">
        <v>277</v>
      </c>
      <c r="K1508" s="225">
        <v>0</v>
      </c>
    </row>
    <row r="1509" spans="2:11" x14ac:dyDescent="0.15">
      <c r="B1509" s="224" t="s">
        <v>276</v>
      </c>
      <c r="C1509" s="224">
        <v>40</v>
      </c>
      <c r="D1509" s="224" t="s">
        <v>704</v>
      </c>
      <c r="E1509" s="224">
        <f>'Project Details and Calculation'!$U$177</f>
        <v>50</v>
      </c>
      <c r="F1509" s="224">
        <v>38.983590921784625</v>
      </c>
      <c r="G1509" s="224">
        <v>40.4</v>
      </c>
      <c r="H1509" s="224">
        <v>38.983590921784625</v>
      </c>
      <c r="I1509" s="224" t="s">
        <v>279</v>
      </c>
      <c r="J1509" s="224" t="s">
        <v>277</v>
      </c>
      <c r="K1509" s="225">
        <v>0</v>
      </c>
    </row>
    <row r="1510" spans="2:11" x14ac:dyDescent="0.15">
      <c r="B1510" s="224" t="s">
        <v>276</v>
      </c>
      <c r="C1510" s="224">
        <v>6</v>
      </c>
      <c r="D1510" s="224" t="s">
        <v>734</v>
      </c>
      <c r="E1510" s="224">
        <f>'Project Details and Calculation'!$U$183</f>
        <v>6</v>
      </c>
      <c r="F1510" s="224">
        <v>38.983590921784625</v>
      </c>
      <c r="G1510" s="224">
        <v>6.06</v>
      </c>
      <c r="H1510" s="224">
        <v>38.983590921784625</v>
      </c>
      <c r="I1510" s="224">
        <v>6</v>
      </c>
      <c r="J1510" s="224" t="s">
        <v>277</v>
      </c>
      <c r="K1510" s="225">
        <v>0</v>
      </c>
    </row>
    <row r="1511" spans="2:11" x14ac:dyDescent="0.15">
      <c r="B1511" s="224" t="s">
        <v>276</v>
      </c>
      <c r="C1511" s="224">
        <v>20.736668506606694</v>
      </c>
      <c r="D1511" s="224" t="s">
        <v>747</v>
      </c>
      <c r="E1511" s="224">
        <f>'Project Details and Calculation'!$U$184</f>
        <v>20.583449238064404</v>
      </c>
      <c r="F1511" s="224">
        <v>38.983590921784625</v>
      </c>
      <c r="G1511" s="224">
        <v>20.944035191672761</v>
      </c>
      <c r="H1511" s="224">
        <v>38.983590921784625</v>
      </c>
      <c r="I1511" s="224">
        <v>20.233590921784625</v>
      </c>
      <c r="J1511" s="224" t="s">
        <v>277</v>
      </c>
      <c r="K1511" s="225">
        <v>0</v>
      </c>
    </row>
    <row r="1512" spans="2:11" x14ac:dyDescent="0.15">
      <c r="B1512" s="224" t="s">
        <v>276</v>
      </c>
      <c r="C1512" s="224">
        <v>23.861668506606694</v>
      </c>
      <c r="D1512" s="224" t="s">
        <v>754</v>
      </c>
      <c r="E1512" s="224">
        <f>'Project Details and Calculation'!$U$185</f>
        <v>23.708449238064404</v>
      </c>
      <c r="F1512" s="224">
        <v>38.983590921784625</v>
      </c>
      <c r="G1512" s="224">
        <v>24.100285191672761</v>
      </c>
      <c r="H1512" s="224">
        <v>38.983590921784625</v>
      </c>
      <c r="I1512" s="224">
        <v>23.358590921784625</v>
      </c>
      <c r="J1512" s="224" t="s">
        <v>277</v>
      </c>
      <c r="K1512" s="225">
        <v>0</v>
      </c>
    </row>
    <row r="1513" spans="2:11" x14ac:dyDescent="0.15">
      <c r="B1513" s="224" t="s">
        <v>276</v>
      </c>
      <c r="C1513" s="224">
        <v>29.07000183994003</v>
      </c>
      <c r="D1513" s="224" t="s">
        <v>761</v>
      </c>
      <c r="E1513" s="224">
        <f>'Project Details and Calculation'!$U$186</f>
        <v>28.916782571397736</v>
      </c>
      <c r="F1513" s="224">
        <v>38.983590921784625</v>
      </c>
      <c r="G1513" s="224">
        <v>29.360701858339429</v>
      </c>
      <c r="H1513" s="224">
        <v>38.983590921784625</v>
      </c>
      <c r="I1513" s="224">
        <v>28.566924255117961</v>
      </c>
      <c r="J1513" s="224" t="s">
        <v>277</v>
      </c>
      <c r="K1513" s="225">
        <v>0</v>
      </c>
    </row>
    <row r="1514" spans="2:11" x14ac:dyDescent="0.15">
      <c r="B1514" s="224" t="s">
        <v>276</v>
      </c>
      <c r="C1514" s="224">
        <v>34.278335173273362</v>
      </c>
      <c r="D1514" s="224" t="s">
        <v>768</v>
      </c>
      <c r="E1514" s="224">
        <f>'Project Details and Calculation'!$U$187</f>
        <v>34.125115904731068</v>
      </c>
      <c r="F1514" s="224">
        <v>38.983590921784625</v>
      </c>
      <c r="G1514" s="224">
        <v>34.621118525006096</v>
      </c>
      <c r="H1514" s="224">
        <v>38.983590921784625</v>
      </c>
      <c r="I1514" s="224">
        <v>33.775257588451289</v>
      </c>
      <c r="J1514" s="224" t="s">
        <v>277</v>
      </c>
      <c r="K1514" s="225">
        <v>0</v>
      </c>
    </row>
    <row r="1515" spans="2:11" x14ac:dyDescent="0.15">
      <c r="B1515" s="224" t="s">
        <v>276</v>
      </c>
      <c r="C1515" s="224">
        <v>39.486668506606698</v>
      </c>
      <c r="D1515" s="224" t="s">
        <v>775</v>
      </c>
      <c r="E1515" s="224">
        <f>'Project Details and Calculation'!$U$188</f>
        <v>39.333449238064404</v>
      </c>
      <c r="F1515" s="224">
        <v>38.983590921784625</v>
      </c>
      <c r="G1515" s="224">
        <v>39.881535191672768</v>
      </c>
      <c r="H1515" s="224">
        <v>38.983590921784625</v>
      </c>
      <c r="I1515" s="224">
        <v>38.983590921784625</v>
      </c>
      <c r="J1515" s="224" t="s">
        <v>277</v>
      </c>
      <c r="K1515" s="225">
        <v>0</v>
      </c>
    </row>
    <row r="1516" spans="2:11" x14ac:dyDescent="0.15">
      <c r="B1516" s="224" t="s">
        <v>276</v>
      </c>
      <c r="C1516" s="224">
        <v>44.695001839940026</v>
      </c>
      <c r="D1516" s="224" t="s">
        <v>782</v>
      </c>
      <c r="E1516" s="224">
        <f>'Project Details and Calculation'!$U$189</f>
        <v>44.541782571397739</v>
      </c>
      <c r="F1516" s="224">
        <v>38.983590921784625</v>
      </c>
      <c r="G1516" s="224">
        <v>45.141951858339425</v>
      </c>
      <c r="H1516" s="224">
        <v>38.983590921784625</v>
      </c>
      <c r="I1516" s="224">
        <v>44.191924255117961</v>
      </c>
      <c r="J1516" s="224" t="s">
        <v>277</v>
      </c>
      <c r="K1516" s="225">
        <v>0</v>
      </c>
    </row>
    <row r="1517" spans="2:11" x14ac:dyDescent="0.15">
      <c r="B1517" s="224" t="s">
        <v>276</v>
      </c>
      <c r="C1517" s="224">
        <v>49.903335173273369</v>
      </c>
      <c r="D1517" s="224" t="s">
        <v>789</v>
      </c>
      <c r="E1517" s="224">
        <f>'Project Details and Calculation'!$U$190</f>
        <v>49.750115904731068</v>
      </c>
      <c r="F1517" s="224">
        <v>38.983590921784625</v>
      </c>
      <c r="G1517" s="224">
        <v>50.402368525006104</v>
      </c>
      <c r="H1517" s="224">
        <v>38.983590921784625</v>
      </c>
      <c r="I1517" s="224">
        <v>49.400257588451289</v>
      </c>
      <c r="J1517" s="224" t="s">
        <v>277</v>
      </c>
      <c r="K1517" s="225">
        <v>0</v>
      </c>
    </row>
    <row r="1518" spans="2:11" x14ac:dyDescent="0.15">
      <c r="B1518" s="224" t="s">
        <v>276</v>
      </c>
      <c r="C1518" s="224">
        <v>55.111668506606698</v>
      </c>
      <c r="D1518" s="224" t="s">
        <v>796</v>
      </c>
      <c r="E1518" s="224">
        <f>'Project Details and Calculation'!$U$191</f>
        <v>54.958449238064404</v>
      </c>
      <c r="F1518" s="224">
        <v>38.983590921784625</v>
      </c>
      <c r="G1518" s="224">
        <v>55.662785191672768</v>
      </c>
      <c r="H1518" s="224">
        <v>38.983590921784625</v>
      </c>
      <c r="I1518" s="224">
        <v>54.608590921784625</v>
      </c>
      <c r="J1518" s="224" t="s">
        <v>277</v>
      </c>
      <c r="K1518" s="225">
        <v>0</v>
      </c>
    </row>
    <row r="1519" spans="2:11" x14ac:dyDescent="0.15">
      <c r="B1519" s="224" t="s">
        <v>276</v>
      </c>
      <c r="C1519" s="224">
        <v>60.320001839940034</v>
      </c>
      <c r="D1519" s="224" t="s">
        <v>803</v>
      </c>
      <c r="E1519" s="224">
        <f>'Project Details and Calculation'!$U$192</f>
        <v>60.166782571397739</v>
      </c>
      <c r="F1519" s="224">
        <v>38.983590921784625</v>
      </c>
      <c r="G1519" s="224">
        <v>60.923201858339432</v>
      </c>
      <c r="H1519" s="224">
        <v>38.983590921784625</v>
      </c>
      <c r="I1519" s="224">
        <v>59.816924255117961</v>
      </c>
      <c r="J1519" s="224" t="s">
        <v>277</v>
      </c>
      <c r="K1519" s="225">
        <v>0</v>
      </c>
    </row>
    <row r="1520" spans="2:11" x14ac:dyDescent="0.15">
      <c r="B1520" s="224" t="s">
        <v>276</v>
      </c>
      <c r="C1520" s="224">
        <v>70.736668506606705</v>
      </c>
      <c r="D1520" s="224" t="s">
        <v>810</v>
      </c>
      <c r="E1520" s="224">
        <f>'Project Details and Calculation'!$U$193</f>
        <v>70.583449238064389</v>
      </c>
      <c r="F1520" s="224">
        <v>38.983590921784625</v>
      </c>
      <c r="G1520" s="224">
        <v>71.444035191672768</v>
      </c>
      <c r="H1520" s="224">
        <v>38.983590921784625</v>
      </c>
      <c r="I1520" s="224">
        <v>70.233590921784611</v>
      </c>
      <c r="J1520" s="224" t="s">
        <v>277</v>
      </c>
      <c r="K1520" s="225">
        <v>0</v>
      </c>
    </row>
    <row r="1521" spans="2:11" x14ac:dyDescent="0.15">
      <c r="B1521" s="224" t="s">
        <v>276</v>
      </c>
      <c r="C1521" s="224">
        <v>81.153335173273362</v>
      </c>
      <c r="D1521" s="224" t="s">
        <v>817</v>
      </c>
      <c r="E1521" s="224">
        <f>'Project Details and Calculation'!$U$194</f>
        <v>81.000115904731047</v>
      </c>
      <c r="F1521" s="224">
        <v>38.983590921784625</v>
      </c>
      <c r="G1521" s="224">
        <v>81.964868525006096</v>
      </c>
      <c r="H1521" s="224">
        <v>38.983590921784625</v>
      </c>
      <c r="I1521" s="224">
        <v>80.650257588451282</v>
      </c>
      <c r="J1521" s="224" t="s">
        <v>277</v>
      </c>
      <c r="K1521" s="225">
        <v>0</v>
      </c>
    </row>
    <row r="1522" spans="2:11" x14ac:dyDescent="0.15">
      <c r="B1522" s="224" t="s">
        <v>276</v>
      </c>
      <c r="C1522" s="224">
        <v>91.570001839940005</v>
      </c>
      <c r="D1522" s="224" t="s">
        <v>824</v>
      </c>
      <c r="E1522" s="224">
        <f>'Project Details and Calculation'!$U$195</f>
        <v>91.416782571397718</v>
      </c>
      <c r="F1522" s="224">
        <v>38.983590921784625</v>
      </c>
      <c r="G1522" s="224">
        <v>92.485701858339411</v>
      </c>
      <c r="H1522" s="224">
        <v>38.983590921784625</v>
      </c>
      <c r="I1522" s="224">
        <v>91.066924255117954</v>
      </c>
      <c r="J1522" s="224" t="s">
        <v>277</v>
      </c>
      <c r="K1522" s="225">
        <v>0</v>
      </c>
    </row>
    <row r="1523" spans="2:11" x14ac:dyDescent="0.15">
      <c r="B1523" s="224" t="s">
        <v>276</v>
      </c>
      <c r="C1523" s="224">
        <v>101.98666850660668</v>
      </c>
      <c r="D1523" s="224" t="s">
        <v>831</v>
      </c>
      <c r="E1523" s="224">
        <f>'Project Details and Calculation'!$U$196</f>
        <v>101.83344923806439</v>
      </c>
      <c r="F1523" s="224">
        <v>38.983590921784625</v>
      </c>
      <c r="G1523" s="224">
        <v>103.00653519167274</v>
      </c>
      <c r="H1523" s="224">
        <v>38.983590921784625</v>
      </c>
      <c r="I1523" s="224">
        <v>101.48359092178461</v>
      </c>
      <c r="J1523" s="224" t="s">
        <v>277</v>
      </c>
      <c r="K1523" s="225">
        <v>0</v>
      </c>
    </row>
    <row r="1524" spans="2:11" x14ac:dyDescent="0.15">
      <c r="B1524" s="224" t="s">
        <v>276</v>
      </c>
      <c r="C1524" s="224">
        <v>112.40333517327335</v>
      </c>
      <c r="D1524" s="224" t="s">
        <v>838</v>
      </c>
      <c r="E1524" s="224">
        <f>'Project Details and Calculation'!$U$197</f>
        <v>112.25011590473105</v>
      </c>
      <c r="F1524" s="224">
        <v>38.983590921784625</v>
      </c>
      <c r="G1524" s="224">
        <v>113.52736852500608</v>
      </c>
      <c r="H1524" s="224">
        <v>38.983590921784625</v>
      </c>
      <c r="I1524" s="224">
        <v>111.90025758845128</v>
      </c>
      <c r="J1524" s="224" t="s">
        <v>277</v>
      </c>
      <c r="K1524" s="225">
        <v>0</v>
      </c>
    </row>
    <row r="1525" spans="2:11" x14ac:dyDescent="0.15">
      <c r="B1525" s="224" t="s">
        <v>276</v>
      </c>
      <c r="C1525" s="224">
        <v>122.82000183994001</v>
      </c>
      <c r="D1525" s="224" t="s">
        <v>845</v>
      </c>
      <c r="E1525" s="224">
        <f>'Project Details and Calculation'!$U$198</f>
        <v>122.66678257139772</v>
      </c>
      <c r="F1525" s="224">
        <v>38.983590921784625</v>
      </c>
      <c r="G1525" s="224">
        <v>124.04820185833941</v>
      </c>
      <c r="H1525" s="224">
        <v>38.983590921784625</v>
      </c>
      <c r="I1525" s="224">
        <v>122.31692425511795</v>
      </c>
      <c r="J1525" s="224" t="s">
        <v>277</v>
      </c>
      <c r="K1525" s="225">
        <v>0</v>
      </c>
    </row>
    <row r="1526" spans="2:11" x14ac:dyDescent="0.15">
      <c r="B1526" s="224" t="s">
        <v>276</v>
      </c>
      <c r="C1526" s="224">
        <v>133.23666850660669</v>
      </c>
      <c r="D1526" s="224" t="s">
        <v>852</v>
      </c>
      <c r="E1526" s="224">
        <f>'Project Details and Calculation'!$U$199</f>
        <v>133.08344923806439</v>
      </c>
      <c r="F1526" s="224">
        <v>38.983590921784625</v>
      </c>
      <c r="G1526" s="224">
        <v>134.56903519167275</v>
      </c>
      <c r="H1526" s="224">
        <v>38.983590921784625</v>
      </c>
      <c r="I1526" s="224">
        <v>132.73359092178461</v>
      </c>
      <c r="J1526" s="224" t="s">
        <v>277</v>
      </c>
      <c r="K1526" s="225">
        <v>0</v>
      </c>
    </row>
    <row r="1527" spans="2:11" x14ac:dyDescent="0.15">
      <c r="B1527" s="224" t="s">
        <v>276</v>
      </c>
      <c r="C1527" s="224">
        <v>143.65333517327335</v>
      </c>
      <c r="D1527" s="224" t="s">
        <v>859</v>
      </c>
      <c r="E1527" s="224">
        <f>'Project Details and Calculation'!$U$200</f>
        <v>143.50011590473105</v>
      </c>
      <c r="F1527" s="224">
        <v>38.983590921784625</v>
      </c>
      <c r="G1527" s="224">
        <v>145.08986852500607</v>
      </c>
      <c r="H1527" s="224">
        <v>38.983590921784625</v>
      </c>
      <c r="I1527" s="224">
        <v>143.1502575884513</v>
      </c>
      <c r="J1527" s="224" t="s">
        <v>277</v>
      </c>
      <c r="K1527" s="225">
        <v>0</v>
      </c>
    </row>
    <row r="1528" spans="2:11" x14ac:dyDescent="0.15">
      <c r="B1528" s="224" t="s">
        <v>276</v>
      </c>
      <c r="C1528" s="224">
        <v>154.07000183994001</v>
      </c>
      <c r="D1528" s="224" t="s">
        <v>866</v>
      </c>
      <c r="E1528" s="224">
        <f>'Project Details and Calculation'!$U$201</f>
        <v>153.91678257139773</v>
      </c>
      <c r="F1528" s="224">
        <v>38.983590921784625</v>
      </c>
      <c r="G1528" s="224">
        <v>155.61070185833941</v>
      </c>
      <c r="H1528" s="224">
        <v>38.983590921784625</v>
      </c>
      <c r="I1528" s="224">
        <v>153.56692425511795</v>
      </c>
      <c r="J1528" s="224" t="s">
        <v>277</v>
      </c>
      <c r="K1528" s="225">
        <v>0</v>
      </c>
    </row>
    <row r="1529" spans="2:11" x14ac:dyDescent="0.15">
      <c r="B1529" s="224" t="s">
        <v>276</v>
      </c>
      <c r="C1529" s="224">
        <v>164.48666850660669</v>
      </c>
      <c r="D1529" s="224" t="s">
        <v>873</v>
      </c>
      <c r="E1529" s="224">
        <f>'Project Details and Calculation'!$U$202</f>
        <v>164.33344923806439</v>
      </c>
      <c r="F1529" s="224">
        <v>38.983590921784625</v>
      </c>
      <c r="G1529" s="224">
        <v>166.13153519167275</v>
      </c>
      <c r="H1529" s="224">
        <v>38.983590921784625</v>
      </c>
      <c r="I1529" s="224">
        <v>163.98359092178461</v>
      </c>
      <c r="J1529" s="224" t="s">
        <v>277</v>
      </c>
      <c r="K1529" s="225">
        <v>0</v>
      </c>
    </row>
    <row r="1530" spans="2:11" x14ac:dyDescent="0.15">
      <c r="B1530" s="224" t="s">
        <v>276</v>
      </c>
      <c r="C1530" s="224">
        <v>174.90333517327335</v>
      </c>
      <c r="D1530" s="224" t="s">
        <v>880</v>
      </c>
      <c r="E1530" s="224">
        <f>'Project Details and Calculation'!$U$203</f>
        <v>174.75011590473108</v>
      </c>
      <c r="F1530" s="224">
        <v>38.983590921784625</v>
      </c>
      <c r="G1530" s="224">
        <v>176.65236852500607</v>
      </c>
      <c r="H1530" s="224">
        <v>38.983590921784625</v>
      </c>
      <c r="I1530" s="224">
        <v>174.4002575884513</v>
      </c>
      <c r="J1530" s="224" t="s">
        <v>277</v>
      </c>
      <c r="K1530" s="225">
        <v>0</v>
      </c>
    </row>
    <row r="1531" spans="2:11" x14ac:dyDescent="0.15">
      <c r="B1531" s="224" t="s">
        <v>276</v>
      </c>
      <c r="C1531" s="224">
        <v>185.32000183994001</v>
      </c>
      <c r="D1531" s="224" t="s">
        <v>887</v>
      </c>
      <c r="E1531" s="224">
        <f>'Project Details and Calculation'!$U$204</f>
        <v>185.16678257139773</v>
      </c>
      <c r="F1531" s="224">
        <v>38.983590921784625</v>
      </c>
      <c r="G1531" s="224">
        <v>187.17320185833941</v>
      </c>
      <c r="H1531" s="224">
        <v>38.983590921784625</v>
      </c>
      <c r="I1531" s="224">
        <v>184.81692425511795</v>
      </c>
      <c r="J1531" s="224" t="s">
        <v>277</v>
      </c>
      <c r="K1531" s="225">
        <v>0</v>
      </c>
    </row>
    <row r="1532" spans="2:11" x14ac:dyDescent="0.15">
      <c r="B1532" s="224" t="s">
        <v>276</v>
      </c>
      <c r="C1532" s="224">
        <v>195.73666850660669</v>
      </c>
      <c r="D1532" s="224" t="s">
        <v>894</v>
      </c>
      <c r="E1532" s="224">
        <f>'Project Details and Calculation'!$U$205</f>
        <v>195.58344923806439</v>
      </c>
      <c r="F1532" s="224">
        <v>38.983590921784625</v>
      </c>
      <c r="G1532" s="224">
        <v>197.69403519167275</v>
      </c>
      <c r="H1532" s="224">
        <v>38.983590921784625</v>
      </c>
      <c r="I1532" s="224">
        <v>195.23359092178461</v>
      </c>
      <c r="J1532" s="224" t="s">
        <v>277</v>
      </c>
      <c r="K1532" s="225">
        <v>0</v>
      </c>
    </row>
    <row r="1533" spans="2:11" x14ac:dyDescent="0.15">
      <c r="B1533" s="224" t="s">
        <v>276</v>
      </c>
      <c r="C1533" s="224">
        <v>206.15333517327338</v>
      </c>
      <c r="D1533" s="224" t="s">
        <v>901</v>
      </c>
      <c r="E1533" s="224">
        <f>'Project Details and Calculation'!$U$206</f>
        <v>206.00011590473108</v>
      </c>
      <c r="F1533" s="224">
        <v>38.983590921784625</v>
      </c>
      <c r="G1533" s="224">
        <v>208.2148685250061</v>
      </c>
      <c r="H1533" s="224">
        <v>38.983590921784625</v>
      </c>
      <c r="I1533" s="224">
        <v>205.6502575884513</v>
      </c>
      <c r="J1533" s="224" t="s">
        <v>277</v>
      </c>
      <c r="K1533" s="225">
        <v>0</v>
      </c>
    </row>
    <row r="1534" spans="2:11" x14ac:dyDescent="0.15">
      <c r="B1534" s="224" t="s">
        <v>276</v>
      </c>
      <c r="C1534" s="224">
        <v>216.57000183994003</v>
      </c>
      <c r="D1534" s="224" t="s">
        <v>908</v>
      </c>
      <c r="E1534" s="224">
        <f>'Project Details and Calculation'!$U$207</f>
        <v>216.41678257139773</v>
      </c>
      <c r="F1534" s="224">
        <v>38.983590921784625</v>
      </c>
      <c r="G1534" s="224">
        <v>218.73570185833944</v>
      </c>
      <c r="H1534" s="224">
        <v>38.983590921784625</v>
      </c>
      <c r="I1534" s="224">
        <v>216.06692425511795</v>
      </c>
      <c r="J1534" s="224" t="s">
        <v>277</v>
      </c>
      <c r="K1534" s="225">
        <v>0</v>
      </c>
    </row>
    <row r="1535" spans="2:11" x14ac:dyDescent="0.15">
      <c r="B1535" s="224" t="s">
        <v>276</v>
      </c>
      <c r="C1535" s="224">
        <v>226.98666850660669</v>
      </c>
      <c r="D1535" s="224" t="s">
        <v>915</v>
      </c>
      <c r="E1535" s="224">
        <f>'Project Details and Calculation'!$U$208</f>
        <v>226.83344923806439</v>
      </c>
      <c r="F1535" s="224">
        <v>38.983590921784625</v>
      </c>
      <c r="G1535" s="224">
        <v>229.25653519167275</v>
      </c>
      <c r="H1535" s="224">
        <v>38.983590921784625</v>
      </c>
      <c r="I1535" s="224">
        <v>226.48359092178461</v>
      </c>
      <c r="J1535" s="224" t="s">
        <v>277</v>
      </c>
      <c r="K1535" s="225">
        <v>0</v>
      </c>
    </row>
    <row r="1536" spans="2:11" x14ac:dyDescent="0.15">
      <c r="B1536" s="224" t="s">
        <v>276</v>
      </c>
      <c r="C1536" s="224">
        <v>237.40333517327338</v>
      </c>
      <c r="D1536" s="224" t="s">
        <v>922</v>
      </c>
      <c r="E1536" s="224">
        <f>'Project Details and Calculation'!$U$209</f>
        <v>237.25011590473108</v>
      </c>
      <c r="F1536" s="224">
        <v>38.983590921784625</v>
      </c>
      <c r="G1536" s="224">
        <v>239.7773685250061</v>
      </c>
      <c r="H1536" s="224">
        <v>38.983590921784625</v>
      </c>
      <c r="I1536" s="224">
        <v>236.9002575884513</v>
      </c>
      <c r="J1536" s="224" t="s">
        <v>277</v>
      </c>
      <c r="K1536" s="225">
        <v>0</v>
      </c>
    </row>
    <row r="1537" spans="2:11" x14ac:dyDescent="0.15">
      <c r="B1537" s="224" t="s">
        <v>276</v>
      </c>
      <c r="C1537" s="224">
        <v>247.82000183994003</v>
      </c>
      <c r="D1537" s="224" t="s">
        <v>929</v>
      </c>
      <c r="E1537" s="224">
        <f>'Project Details and Calculation'!$U$210</f>
        <v>247.66678257139773</v>
      </c>
      <c r="F1537" s="224">
        <v>38.983590921784625</v>
      </c>
      <c r="G1537" s="224">
        <v>250.29820185833944</v>
      </c>
      <c r="H1537" s="224">
        <v>38.983590921784625</v>
      </c>
      <c r="I1537" s="224">
        <v>247.31692425511795</v>
      </c>
      <c r="J1537" s="224" t="s">
        <v>277</v>
      </c>
      <c r="K1537" s="225">
        <v>0</v>
      </c>
    </row>
    <row r="1538" spans="2:11" x14ac:dyDescent="0.15">
      <c r="B1538" s="224" t="s">
        <v>276</v>
      </c>
      <c r="C1538" s="224">
        <v>258.23666850660669</v>
      </c>
      <c r="D1538" s="224" t="s">
        <v>936</v>
      </c>
      <c r="E1538" s="224">
        <f>'Project Details and Calculation'!$U$211</f>
        <v>258.08344923806442</v>
      </c>
      <c r="F1538" s="224">
        <v>38.983590921784625</v>
      </c>
      <c r="G1538" s="224">
        <v>260.81903519167275</v>
      </c>
      <c r="H1538" s="224">
        <v>38.983590921784625</v>
      </c>
      <c r="I1538" s="224">
        <v>257.73359092178464</v>
      </c>
      <c r="J1538" s="224" t="s">
        <v>277</v>
      </c>
      <c r="K1538" s="225">
        <v>0</v>
      </c>
    </row>
    <row r="1539" spans="2:11" x14ac:dyDescent="0.15">
      <c r="B1539" s="224" t="s">
        <v>276</v>
      </c>
      <c r="C1539" s="224">
        <v>268.65333517327338</v>
      </c>
      <c r="D1539" s="224" t="s">
        <v>943</v>
      </c>
      <c r="E1539" s="224">
        <f>'Project Details and Calculation'!$U$212</f>
        <v>268.50011590473105</v>
      </c>
      <c r="F1539" s="224">
        <v>38.983590921784625</v>
      </c>
      <c r="G1539" s="224">
        <v>271.33986852500612</v>
      </c>
      <c r="H1539" s="224">
        <v>38.983590921784625</v>
      </c>
      <c r="I1539" s="224">
        <v>268.15025758845127</v>
      </c>
      <c r="J1539" s="224" t="s">
        <v>277</v>
      </c>
      <c r="K1539" s="225">
        <v>0</v>
      </c>
    </row>
    <row r="1540" spans="2:11" x14ac:dyDescent="0.15">
      <c r="B1540" s="224" t="s">
        <v>276</v>
      </c>
      <c r="C1540" s="224">
        <v>55</v>
      </c>
      <c r="D1540" s="224" t="s">
        <v>705</v>
      </c>
      <c r="E1540" s="224">
        <f>'Project Details and Calculation'!$V$177</f>
        <v>100</v>
      </c>
      <c r="F1540" s="224">
        <v>38.983590921784625</v>
      </c>
      <c r="G1540" s="224">
        <v>55.55</v>
      </c>
      <c r="H1540" s="224">
        <v>38.983590921784625</v>
      </c>
      <c r="I1540" s="224" t="s">
        <v>279</v>
      </c>
      <c r="J1540" s="224" t="s">
        <v>277</v>
      </c>
      <c r="K1540" s="225">
        <v>0</v>
      </c>
    </row>
    <row r="1541" spans="2:11" x14ac:dyDescent="0.15">
      <c r="B1541" s="224" t="s">
        <v>276</v>
      </c>
      <c r="C1541" s="224">
        <v>6</v>
      </c>
      <c r="D1541" s="224" t="s">
        <v>735</v>
      </c>
      <c r="E1541" s="224">
        <f>'Project Details and Calculation'!$V$183</f>
        <v>6</v>
      </c>
      <c r="F1541" s="224">
        <v>38.983590921784625</v>
      </c>
      <c r="G1541" s="224">
        <v>6.06</v>
      </c>
      <c r="H1541" s="224">
        <v>38.983590921784625</v>
      </c>
      <c r="I1541" s="224">
        <v>8</v>
      </c>
      <c r="J1541" s="224" t="s">
        <v>277</v>
      </c>
      <c r="K1541" s="225">
        <v>0</v>
      </c>
    </row>
    <row r="1542" spans="2:11" x14ac:dyDescent="0.15">
      <c r="B1542" s="224" t="s">
        <v>276</v>
      </c>
      <c r="C1542" s="224">
        <v>20.524970209817546</v>
      </c>
      <c r="D1542" s="224" t="s">
        <v>748</v>
      </c>
      <c r="E1542" s="224">
        <f>'Project Details and Calculation'!$V$184</f>
        <v>20.233590921784625</v>
      </c>
      <c r="F1542" s="224">
        <v>38.983590921784625</v>
      </c>
      <c r="G1542" s="224">
        <v>20.730219911915722</v>
      </c>
      <c r="H1542" s="224">
        <v>38.983590921784625</v>
      </c>
      <c r="I1542" s="224">
        <v>15.175193191338469</v>
      </c>
      <c r="J1542" s="224" t="s">
        <v>277</v>
      </c>
      <c r="K1542" s="225">
        <v>0</v>
      </c>
    </row>
    <row r="1543" spans="2:11" x14ac:dyDescent="0.15">
      <c r="B1543" s="224" t="s">
        <v>276</v>
      </c>
      <c r="C1543" s="224">
        <v>23.649970209817546</v>
      </c>
      <c r="D1543" s="224" t="s">
        <v>755</v>
      </c>
      <c r="E1543" s="224">
        <f>'Project Details and Calculation'!$V$185</f>
        <v>23.358590921784625</v>
      </c>
      <c r="F1543" s="224">
        <v>38.983590921784625</v>
      </c>
      <c r="G1543" s="224">
        <v>23.886469911915722</v>
      </c>
      <c r="H1543" s="224">
        <v>38.983590921784625</v>
      </c>
      <c r="I1543" s="224">
        <v>17.518943191338469</v>
      </c>
      <c r="J1543" s="224" t="s">
        <v>277</v>
      </c>
      <c r="K1543" s="225">
        <v>0</v>
      </c>
    </row>
    <row r="1544" spans="2:11" x14ac:dyDescent="0.15">
      <c r="B1544" s="224" t="s">
        <v>276</v>
      </c>
      <c r="C1544" s="224">
        <v>28.858303543150878</v>
      </c>
      <c r="D1544" s="224" t="s">
        <v>762</v>
      </c>
      <c r="E1544" s="224">
        <f>'Project Details and Calculation'!$V$186</f>
        <v>28.566924255117961</v>
      </c>
      <c r="F1544" s="224">
        <v>38.983590921784625</v>
      </c>
      <c r="G1544" s="224">
        <v>29.146886578582386</v>
      </c>
      <c r="H1544" s="224">
        <v>38.983590921784625</v>
      </c>
      <c r="I1544" s="224">
        <v>21.425193191338469</v>
      </c>
      <c r="J1544" s="224" t="s">
        <v>277</v>
      </c>
      <c r="K1544" s="225">
        <v>0</v>
      </c>
    </row>
    <row r="1545" spans="2:11" x14ac:dyDescent="0.15">
      <c r="B1545" s="224" t="s">
        <v>276</v>
      </c>
      <c r="C1545" s="224">
        <v>34.06663687648421</v>
      </c>
      <c r="D1545" s="224" t="s">
        <v>769</v>
      </c>
      <c r="E1545" s="224">
        <f>'Project Details and Calculation'!$V$187</f>
        <v>33.775257588451289</v>
      </c>
      <c r="F1545" s="224">
        <v>38.983590921784625</v>
      </c>
      <c r="G1545" s="224">
        <v>34.407303245249054</v>
      </c>
      <c r="H1545" s="224">
        <v>38.983590921784625</v>
      </c>
      <c r="I1545" s="224">
        <v>25.331443191338469</v>
      </c>
      <c r="J1545" s="224" t="s">
        <v>277</v>
      </c>
      <c r="K1545" s="225">
        <v>0</v>
      </c>
    </row>
    <row r="1546" spans="2:11" x14ac:dyDescent="0.15">
      <c r="B1546" s="224" t="s">
        <v>276</v>
      </c>
      <c r="C1546" s="224">
        <v>39.274970209817546</v>
      </c>
      <c r="D1546" s="224" t="s">
        <v>776</v>
      </c>
      <c r="E1546" s="224">
        <f>'Project Details and Calculation'!$V$188</f>
        <v>38.983590921784625</v>
      </c>
      <c r="F1546" s="224">
        <v>38.983590921784625</v>
      </c>
      <c r="G1546" s="224">
        <v>39.667719911915725</v>
      </c>
      <c r="H1546" s="224">
        <v>38.983590921784625</v>
      </c>
      <c r="I1546" s="224">
        <v>29.237693191338469</v>
      </c>
      <c r="J1546" s="224" t="s">
        <v>277</v>
      </c>
      <c r="K1546" s="225">
        <v>0</v>
      </c>
    </row>
    <row r="1547" spans="2:11" x14ac:dyDescent="0.15">
      <c r="B1547" s="224" t="s">
        <v>276</v>
      </c>
      <c r="C1547" s="224">
        <v>44.483303543150882</v>
      </c>
      <c r="D1547" s="224" t="s">
        <v>783</v>
      </c>
      <c r="E1547" s="224">
        <f>'Project Details and Calculation'!$V$189</f>
        <v>44.191924255117961</v>
      </c>
      <c r="F1547" s="224">
        <v>38.983590921784625</v>
      </c>
      <c r="G1547" s="224">
        <v>44.928136578582389</v>
      </c>
      <c r="H1547" s="224">
        <v>38.983590921784625</v>
      </c>
      <c r="I1547" s="224">
        <v>33.143943191338472</v>
      </c>
      <c r="J1547" s="224" t="s">
        <v>277</v>
      </c>
      <c r="K1547" s="225">
        <v>0</v>
      </c>
    </row>
    <row r="1548" spans="2:11" x14ac:dyDescent="0.15">
      <c r="B1548" s="224" t="s">
        <v>276</v>
      </c>
      <c r="C1548" s="224">
        <v>49.691636876484218</v>
      </c>
      <c r="D1548" s="224" t="s">
        <v>790</v>
      </c>
      <c r="E1548" s="224">
        <f>'Project Details and Calculation'!$V$190</f>
        <v>49.400257588451289</v>
      </c>
      <c r="F1548" s="224">
        <v>38.983590921784625</v>
      </c>
      <c r="G1548" s="224">
        <v>50.188553245249061</v>
      </c>
      <c r="H1548" s="224">
        <v>38.983590921784625</v>
      </c>
      <c r="I1548" s="224">
        <v>37.050193191338472</v>
      </c>
      <c r="J1548" s="224" t="s">
        <v>277</v>
      </c>
      <c r="K1548" s="225">
        <v>0</v>
      </c>
    </row>
    <row r="1549" spans="2:11" x14ac:dyDescent="0.15">
      <c r="B1549" s="224" t="s">
        <v>276</v>
      </c>
      <c r="C1549" s="224">
        <v>54.899970209817546</v>
      </c>
      <c r="D1549" s="224" t="s">
        <v>797</v>
      </c>
      <c r="E1549" s="224">
        <f>'Project Details and Calculation'!$V$191</f>
        <v>54.608590921784625</v>
      </c>
      <c r="F1549" s="224">
        <v>38.983590921784625</v>
      </c>
      <c r="G1549" s="224">
        <v>55.448969911915725</v>
      </c>
      <c r="H1549" s="224">
        <v>38.983590921784625</v>
      </c>
      <c r="I1549" s="224">
        <v>40.956443191338472</v>
      </c>
      <c r="J1549" s="224" t="s">
        <v>277</v>
      </c>
      <c r="K1549" s="225">
        <v>0</v>
      </c>
    </row>
    <row r="1550" spans="2:11" x14ac:dyDescent="0.15">
      <c r="B1550" s="224" t="s">
        <v>276</v>
      </c>
      <c r="C1550" s="224">
        <v>60.108303543150882</v>
      </c>
      <c r="D1550" s="224" t="s">
        <v>804</v>
      </c>
      <c r="E1550" s="224">
        <f>'Project Details and Calculation'!$V$192</f>
        <v>59.816924255117961</v>
      </c>
      <c r="F1550" s="224">
        <v>38.983590921784625</v>
      </c>
      <c r="G1550" s="224">
        <v>60.709386578582389</v>
      </c>
      <c r="H1550" s="224">
        <v>38.983590921784625</v>
      </c>
      <c r="I1550" s="224">
        <v>44.862693191338472</v>
      </c>
      <c r="J1550" s="224" t="s">
        <v>277</v>
      </c>
      <c r="K1550" s="225">
        <v>0</v>
      </c>
    </row>
    <row r="1551" spans="2:11" x14ac:dyDescent="0.15">
      <c r="B1551" s="224" t="s">
        <v>276</v>
      </c>
      <c r="C1551" s="224">
        <v>70.524970209817553</v>
      </c>
      <c r="D1551" s="224" t="s">
        <v>811</v>
      </c>
      <c r="E1551" s="224">
        <f>'Project Details and Calculation'!$V$193</f>
        <v>70.233590921784611</v>
      </c>
      <c r="F1551" s="224">
        <v>38.983590921784625</v>
      </c>
      <c r="G1551" s="224">
        <v>71.230219911915725</v>
      </c>
      <c r="H1551" s="224">
        <v>38.983590921784625</v>
      </c>
      <c r="I1551" s="224">
        <v>52.675193191338465</v>
      </c>
      <c r="J1551" s="224" t="s">
        <v>277</v>
      </c>
      <c r="K1551" s="225">
        <v>0</v>
      </c>
    </row>
    <row r="1552" spans="2:11" x14ac:dyDescent="0.15">
      <c r="B1552" s="224" t="s">
        <v>276</v>
      </c>
      <c r="C1552" s="224">
        <v>80.94163687648421</v>
      </c>
      <c r="D1552" s="224" t="s">
        <v>818</v>
      </c>
      <c r="E1552" s="224">
        <f>'Project Details and Calculation'!$V$194</f>
        <v>80.650257588451282</v>
      </c>
      <c r="F1552" s="224">
        <v>38.983590921784625</v>
      </c>
      <c r="G1552" s="224">
        <v>81.751053245249054</v>
      </c>
      <c r="H1552" s="224">
        <v>38.983590921784625</v>
      </c>
      <c r="I1552" s="224">
        <v>60.487693191338465</v>
      </c>
      <c r="J1552" s="224" t="s">
        <v>277</v>
      </c>
      <c r="K1552" s="225">
        <v>0</v>
      </c>
    </row>
    <row r="1553" spans="2:11" x14ac:dyDescent="0.15">
      <c r="B1553" s="224" t="s">
        <v>276</v>
      </c>
      <c r="C1553" s="224">
        <v>91.358303543150882</v>
      </c>
      <c r="D1553" s="224" t="s">
        <v>825</v>
      </c>
      <c r="E1553" s="224">
        <f>'Project Details and Calculation'!$V$195</f>
        <v>91.066924255117954</v>
      </c>
      <c r="F1553" s="224">
        <v>38.983590921784625</v>
      </c>
      <c r="G1553" s="224">
        <v>92.271886578582397</v>
      </c>
      <c r="H1553" s="224">
        <v>38.983590921784625</v>
      </c>
      <c r="I1553" s="224">
        <v>68.300193191338465</v>
      </c>
      <c r="J1553" s="224" t="s">
        <v>277</v>
      </c>
      <c r="K1553" s="225">
        <v>0</v>
      </c>
    </row>
    <row r="1554" spans="2:11" x14ac:dyDescent="0.15">
      <c r="B1554" s="224" t="s">
        <v>276</v>
      </c>
      <c r="C1554" s="224">
        <v>101.77497020981755</v>
      </c>
      <c r="D1554" s="224" t="s">
        <v>832</v>
      </c>
      <c r="E1554" s="224">
        <f>'Project Details and Calculation'!$V$196</f>
        <v>101.48359092178461</v>
      </c>
      <c r="F1554" s="224">
        <v>38.983590921784625</v>
      </c>
      <c r="G1554" s="224">
        <v>102.79271991191573</v>
      </c>
      <c r="H1554" s="224">
        <v>38.983590921784625</v>
      </c>
      <c r="I1554" s="224">
        <v>76.112693191338465</v>
      </c>
      <c r="J1554" s="224" t="s">
        <v>277</v>
      </c>
      <c r="K1554" s="225">
        <v>0</v>
      </c>
    </row>
    <row r="1555" spans="2:11" x14ac:dyDescent="0.15">
      <c r="B1555" s="224" t="s">
        <v>276</v>
      </c>
      <c r="C1555" s="224">
        <v>112.19163687648421</v>
      </c>
      <c r="D1555" s="224" t="s">
        <v>839</v>
      </c>
      <c r="E1555" s="224">
        <f>'Project Details and Calculation'!$V$197</f>
        <v>111.90025758845128</v>
      </c>
      <c r="F1555" s="224">
        <v>38.983590921784625</v>
      </c>
      <c r="G1555" s="224">
        <v>113.31355324524905</v>
      </c>
      <c r="H1555" s="224">
        <v>38.983590921784625</v>
      </c>
      <c r="I1555" s="224">
        <v>83.925193191338465</v>
      </c>
      <c r="J1555" s="224" t="s">
        <v>277</v>
      </c>
      <c r="K1555" s="225">
        <v>0</v>
      </c>
    </row>
    <row r="1556" spans="2:11" x14ac:dyDescent="0.15">
      <c r="B1556" s="224" t="s">
        <v>276</v>
      </c>
      <c r="C1556" s="224">
        <v>122.60830354315088</v>
      </c>
      <c r="D1556" s="224" t="s">
        <v>846</v>
      </c>
      <c r="E1556" s="224">
        <f>'Project Details and Calculation'!$V$198</f>
        <v>122.31692425511795</v>
      </c>
      <c r="F1556" s="224">
        <v>38.983590921784625</v>
      </c>
      <c r="G1556" s="224">
        <v>123.8343865785824</v>
      </c>
      <c r="H1556" s="224">
        <v>38.983590921784625</v>
      </c>
      <c r="I1556" s="224">
        <v>91.737693191338465</v>
      </c>
      <c r="J1556" s="224" t="s">
        <v>277</v>
      </c>
      <c r="K1556" s="225">
        <v>0</v>
      </c>
    </row>
    <row r="1557" spans="2:11" x14ac:dyDescent="0.15">
      <c r="B1557" s="224" t="s">
        <v>276</v>
      </c>
      <c r="C1557" s="224">
        <v>133.02497020981755</v>
      </c>
      <c r="D1557" s="224" t="s">
        <v>853</v>
      </c>
      <c r="E1557" s="224">
        <f>'Project Details and Calculation'!$V$199</f>
        <v>132.73359092178461</v>
      </c>
      <c r="F1557" s="224">
        <v>38.983590921784625</v>
      </c>
      <c r="G1557" s="224">
        <v>134.35521991191573</v>
      </c>
      <c r="H1557" s="224">
        <v>38.983590921784625</v>
      </c>
      <c r="I1557" s="224">
        <v>99.550193191338465</v>
      </c>
      <c r="J1557" s="224" t="s">
        <v>277</v>
      </c>
      <c r="K1557" s="225">
        <v>0</v>
      </c>
    </row>
    <row r="1558" spans="2:11" x14ac:dyDescent="0.15">
      <c r="B1558" s="224" t="s">
        <v>276</v>
      </c>
      <c r="C1558" s="224">
        <v>143.44163687648421</v>
      </c>
      <c r="D1558" s="224" t="s">
        <v>860</v>
      </c>
      <c r="E1558" s="224">
        <f>'Project Details and Calculation'!$V$200</f>
        <v>143.1502575884513</v>
      </c>
      <c r="F1558" s="224">
        <v>38.983590921784625</v>
      </c>
      <c r="G1558" s="224">
        <v>144.87605324524904</v>
      </c>
      <c r="H1558" s="224">
        <v>38.983590921784625</v>
      </c>
      <c r="I1558" s="224">
        <v>107.36269319133847</v>
      </c>
      <c r="J1558" s="224" t="s">
        <v>277</v>
      </c>
      <c r="K1558" s="225">
        <v>0</v>
      </c>
    </row>
    <row r="1559" spans="2:11" x14ac:dyDescent="0.15">
      <c r="B1559" s="224" t="s">
        <v>276</v>
      </c>
      <c r="C1559" s="224">
        <v>153.8583035431509</v>
      </c>
      <c r="D1559" s="224" t="s">
        <v>867</v>
      </c>
      <c r="E1559" s="224">
        <f>'Project Details and Calculation'!$V$201</f>
        <v>153.56692425511795</v>
      </c>
      <c r="F1559" s="224">
        <v>38.983590921784625</v>
      </c>
      <c r="G1559" s="224">
        <v>155.39688657858241</v>
      </c>
      <c r="H1559" s="224">
        <v>38.983590921784625</v>
      </c>
      <c r="I1559" s="224">
        <v>115.17519319133847</v>
      </c>
      <c r="J1559" s="224" t="s">
        <v>277</v>
      </c>
      <c r="K1559" s="225">
        <v>0</v>
      </c>
    </row>
    <row r="1560" spans="2:11" x14ac:dyDescent="0.15">
      <c r="B1560" s="224" t="s">
        <v>276</v>
      </c>
      <c r="C1560" s="224">
        <v>164.27497020981755</v>
      </c>
      <c r="D1560" s="224" t="s">
        <v>874</v>
      </c>
      <c r="E1560" s="224">
        <f>'Project Details and Calculation'!$V$202</f>
        <v>163.98359092178461</v>
      </c>
      <c r="F1560" s="224">
        <v>38.983590921784625</v>
      </c>
      <c r="G1560" s="224">
        <v>165.91771991191573</v>
      </c>
      <c r="H1560" s="224">
        <v>38.983590921784625</v>
      </c>
      <c r="I1560" s="224">
        <v>122.98769319133847</v>
      </c>
      <c r="J1560" s="224" t="s">
        <v>277</v>
      </c>
      <c r="K1560" s="225">
        <v>0</v>
      </c>
    </row>
    <row r="1561" spans="2:11" x14ac:dyDescent="0.15">
      <c r="B1561" s="224" t="s">
        <v>276</v>
      </c>
      <c r="C1561" s="224">
        <v>174.69163687648421</v>
      </c>
      <c r="D1561" s="224" t="s">
        <v>881</v>
      </c>
      <c r="E1561" s="224">
        <f>'Project Details and Calculation'!$V$203</f>
        <v>174.4002575884513</v>
      </c>
      <c r="F1561" s="224">
        <v>38.983590921784625</v>
      </c>
      <c r="G1561" s="224">
        <v>176.43855324524904</v>
      </c>
      <c r="H1561" s="224">
        <v>38.983590921784625</v>
      </c>
      <c r="I1561" s="224">
        <v>130.80019319133845</v>
      </c>
      <c r="J1561" s="224" t="s">
        <v>277</v>
      </c>
      <c r="K1561" s="225">
        <v>0</v>
      </c>
    </row>
    <row r="1562" spans="2:11" x14ac:dyDescent="0.15">
      <c r="B1562" s="224" t="s">
        <v>276</v>
      </c>
      <c r="C1562" s="224">
        <v>185.1083035431509</v>
      </c>
      <c r="D1562" s="224" t="s">
        <v>888</v>
      </c>
      <c r="E1562" s="224">
        <f>'Project Details and Calculation'!$V$204</f>
        <v>184.81692425511795</v>
      </c>
      <c r="F1562" s="224">
        <v>38.983590921784625</v>
      </c>
      <c r="G1562" s="224">
        <v>186.95938657858241</v>
      </c>
      <c r="H1562" s="224">
        <v>38.983590921784625</v>
      </c>
      <c r="I1562" s="224">
        <v>138.61269319133845</v>
      </c>
      <c r="J1562" s="224" t="s">
        <v>277</v>
      </c>
      <c r="K1562" s="225">
        <v>0</v>
      </c>
    </row>
    <row r="1563" spans="2:11" x14ac:dyDescent="0.15">
      <c r="B1563" s="224" t="s">
        <v>276</v>
      </c>
      <c r="C1563" s="224">
        <v>195.52497020981755</v>
      </c>
      <c r="D1563" s="224" t="s">
        <v>895</v>
      </c>
      <c r="E1563" s="224">
        <f>'Project Details and Calculation'!$V$205</f>
        <v>195.23359092178461</v>
      </c>
      <c r="F1563" s="224">
        <v>38.983590921784625</v>
      </c>
      <c r="G1563" s="224">
        <v>197.48021991191573</v>
      </c>
      <c r="H1563" s="224">
        <v>38.983590921784625</v>
      </c>
      <c r="I1563" s="224">
        <v>146.42519319133845</v>
      </c>
      <c r="J1563" s="224" t="s">
        <v>277</v>
      </c>
      <c r="K1563" s="225">
        <v>0</v>
      </c>
    </row>
    <row r="1564" spans="2:11" x14ac:dyDescent="0.15">
      <c r="B1564" s="224" t="s">
        <v>276</v>
      </c>
      <c r="C1564" s="224">
        <v>205.94163687648421</v>
      </c>
      <c r="D1564" s="224" t="s">
        <v>902</v>
      </c>
      <c r="E1564" s="224">
        <f>'Project Details and Calculation'!$V$206</f>
        <v>205.6502575884513</v>
      </c>
      <c r="F1564" s="224">
        <v>38.983590921784625</v>
      </c>
      <c r="G1564" s="224">
        <v>208.00105324524904</v>
      </c>
      <c r="H1564" s="224">
        <v>38.983590921784625</v>
      </c>
      <c r="I1564" s="224">
        <v>154.23769319133845</v>
      </c>
      <c r="J1564" s="224" t="s">
        <v>277</v>
      </c>
      <c r="K1564" s="225">
        <v>0</v>
      </c>
    </row>
    <row r="1565" spans="2:11" x14ac:dyDescent="0.15">
      <c r="B1565" s="224" t="s">
        <v>276</v>
      </c>
      <c r="C1565" s="224">
        <v>216.3583035431509</v>
      </c>
      <c r="D1565" s="224" t="s">
        <v>909</v>
      </c>
      <c r="E1565" s="224">
        <f>'Project Details and Calculation'!$V$207</f>
        <v>216.06692425511795</v>
      </c>
      <c r="F1565" s="224">
        <v>38.983590921784625</v>
      </c>
      <c r="G1565" s="224">
        <v>218.52188657858241</v>
      </c>
      <c r="H1565" s="224">
        <v>38.983590921784625</v>
      </c>
      <c r="I1565" s="224">
        <v>162.05019319133845</v>
      </c>
      <c r="J1565" s="224" t="s">
        <v>277</v>
      </c>
      <c r="K1565" s="225">
        <v>0</v>
      </c>
    </row>
    <row r="1566" spans="2:11" x14ac:dyDescent="0.15">
      <c r="B1566" s="224" t="s">
        <v>276</v>
      </c>
      <c r="C1566" s="224">
        <v>226.77497020981755</v>
      </c>
      <c r="D1566" s="224" t="s">
        <v>916</v>
      </c>
      <c r="E1566" s="224">
        <f>'Project Details and Calculation'!$V$208</f>
        <v>226.48359092178461</v>
      </c>
      <c r="F1566" s="224">
        <v>38.983590921784625</v>
      </c>
      <c r="G1566" s="224">
        <v>229.04271991191573</v>
      </c>
      <c r="H1566" s="224">
        <v>38.983590921784625</v>
      </c>
      <c r="I1566" s="224">
        <v>169.86269319133845</v>
      </c>
      <c r="J1566" s="224" t="s">
        <v>277</v>
      </c>
      <c r="K1566" s="225">
        <v>0</v>
      </c>
    </row>
    <row r="1567" spans="2:11" x14ac:dyDescent="0.15">
      <c r="B1567" s="224" t="s">
        <v>276</v>
      </c>
      <c r="C1567" s="224">
        <v>237.19163687648421</v>
      </c>
      <c r="D1567" s="224" t="s">
        <v>923</v>
      </c>
      <c r="E1567" s="224">
        <f>'Project Details and Calculation'!$V$209</f>
        <v>236.9002575884513</v>
      </c>
      <c r="F1567" s="224">
        <v>38.983590921784625</v>
      </c>
      <c r="G1567" s="224">
        <v>239.56355324524904</v>
      </c>
      <c r="H1567" s="224">
        <v>38.983590921784625</v>
      </c>
      <c r="I1567" s="224">
        <v>177.67519319133845</v>
      </c>
      <c r="J1567" s="224" t="s">
        <v>277</v>
      </c>
      <c r="K1567" s="225">
        <v>0</v>
      </c>
    </row>
    <row r="1568" spans="2:11" x14ac:dyDescent="0.15">
      <c r="B1568" s="224" t="s">
        <v>276</v>
      </c>
      <c r="C1568" s="224">
        <v>247.6083035431509</v>
      </c>
      <c r="D1568" s="224" t="s">
        <v>930</v>
      </c>
      <c r="E1568" s="224">
        <f>'Project Details and Calculation'!$V$210</f>
        <v>247.31692425511795</v>
      </c>
      <c r="F1568" s="224">
        <v>38.983590921784625</v>
      </c>
      <c r="G1568" s="224">
        <v>250.08438657858241</v>
      </c>
      <c r="H1568" s="224">
        <v>38.983590921784625</v>
      </c>
      <c r="I1568" s="224">
        <v>185.48769319133845</v>
      </c>
      <c r="J1568" s="224" t="s">
        <v>277</v>
      </c>
      <c r="K1568" s="225">
        <v>0</v>
      </c>
    </row>
    <row r="1569" spans="2:11" x14ac:dyDescent="0.15">
      <c r="B1569" s="224" t="s">
        <v>276</v>
      </c>
      <c r="C1569" s="224">
        <v>258.02497020981752</v>
      </c>
      <c r="D1569" s="224" t="s">
        <v>937</v>
      </c>
      <c r="E1569" s="224">
        <f>'Project Details and Calculation'!$V$211</f>
        <v>257.73359092178464</v>
      </c>
      <c r="F1569" s="224">
        <v>38.983590921784625</v>
      </c>
      <c r="G1569" s="224">
        <v>260.6052199119157</v>
      </c>
      <c r="H1569" s="224">
        <v>38.983590921784625</v>
      </c>
      <c r="I1569" s="224">
        <v>193.30019319133845</v>
      </c>
      <c r="J1569" s="224" t="s">
        <v>277</v>
      </c>
      <c r="K1569" s="225">
        <v>0</v>
      </c>
    </row>
    <row r="1570" spans="2:11" x14ac:dyDescent="0.15">
      <c r="B1570" s="224" t="s">
        <v>276</v>
      </c>
      <c r="C1570" s="224">
        <v>268.44163687648421</v>
      </c>
      <c r="D1570" s="224" t="s">
        <v>944</v>
      </c>
      <c r="E1570" s="224">
        <f>'Project Details and Calculation'!$V$212</f>
        <v>268.15025758845127</v>
      </c>
      <c r="F1570" s="224">
        <v>38.983590921784625</v>
      </c>
      <c r="G1570" s="224">
        <v>271.12605324524907</v>
      </c>
      <c r="H1570" s="224">
        <v>38.983590921784625</v>
      </c>
      <c r="I1570" s="224">
        <v>201.11269319133845</v>
      </c>
      <c r="J1570" s="224" t="s">
        <v>277</v>
      </c>
      <c r="K1570" s="225">
        <v>0</v>
      </c>
    </row>
    <row r="1571" spans="2:11" x14ac:dyDescent="0.15">
      <c r="B1571" s="224" t="s">
        <v>276</v>
      </c>
      <c r="C1571" s="224">
        <v>70</v>
      </c>
      <c r="D1571" s="224" t="s">
        <v>706</v>
      </c>
      <c r="E1571" s="224">
        <f>'Project Details and Calculation'!$W$177</f>
        <v>200</v>
      </c>
      <c r="F1571" s="224">
        <v>38.983590921784625</v>
      </c>
      <c r="G1571" s="224">
        <v>70.7</v>
      </c>
      <c r="H1571" s="224">
        <v>38.983590921784625</v>
      </c>
      <c r="I1571" s="224" t="s">
        <v>279</v>
      </c>
      <c r="J1571" s="224" t="s">
        <v>277</v>
      </c>
      <c r="K1571" s="225">
        <v>0</v>
      </c>
    </row>
    <row r="1572" spans="2:11" x14ac:dyDescent="0.15">
      <c r="B1572" s="224" t="s">
        <v>276</v>
      </c>
      <c r="C1572" s="224">
        <v>6</v>
      </c>
      <c r="D1572" s="224" t="s">
        <v>736</v>
      </c>
      <c r="E1572" s="224">
        <f>'Project Details and Calculation'!$W$183</f>
        <v>6</v>
      </c>
      <c r="F1572" s="224">
        <v>38.983590921784625</v>
      </c>
      <c r="G1572" s="224">
        <v>6.06</v>
      </c>
      <c r="H1572" s="224">
        <v>38.983590921784625</v>
      </c>
      <c r="I1572" s="224">
        <v>10</v>
      </c>
      <c r="J1572" s="224" t="s">
        <v>277</v>
      </c>
      <c r="K1572" s="225">
        <v>0</v>
      </c>
    </row>
    <row r="1573" spans="2:11" x14ac:dyDescent="0.15">
      <c r="B1573" s="224" t="s">
        <v>276</v>
      </c>
      <c r="C1573" s="224">
        <v>20.393098028509375</v>
      </c>
      <c r="D1573" s="224" t="s">
        <v>749</v>
      </c>
      <c r="E1573" s="224">
        <f>'Project Details and Calculation'!$W$184</f>
        <v>20.012311740244321</v>
      </c>
      <c r="F1573" s="224">
        <v>38.983590921784625</v>
      </c>
      <c r="G1573" s="224">
        <v>20.597029008794468</v>
      </c>
      <c r="H1573" s="224">
        <v>38.983590921784625</v>
      </c>
      <c r="I1573" s="224">
        <v>12.140154553070776</v>
      </c>
      <c r="J1573" s="224" t="s">
        <v>277</v>
      </c>
      <c r="K1573" s="225">
        <v>0</v>
      </c>
    </row>
    <row r="1574" spans="2:11" x14ac:dyDescent="0.15">
      <c r="B1574" s="224" t="s">
        <v>276</v>
      </c>
      <c r="C1574" s="224">
        <v>23.518098028509375</v>
      </c>
      <c r="D1574" s="224" t="s">
        <v>756</v>
      </c>
      <c r="E1574" s="224">
        <f>'Project Details and Calculation'!$W$185</f>
        <v>23.137311740244321</v>
      </c>
      <c r="F1574" s="224">
        <v>38.983590921784625</v>
      </c>
      <c r="G1574" s="224">
        <v>23.753279008794468</v>
      </c>
      <c r="H1574" s="224">
        <v>38.983590921784625</v>
      </c>
      <c r="I1574" s="224">
        <v>14.015154553070776</v>
      </c>
      <c r="J1574" s="224" t="s">
        <v>277</v>
      </c>
      <c r="K1574" s="225">
        <v>0</v>
      </c>
    </row>
    <row r="1575" spans="2:11" x14ac:dyDescent="0.15">
      <c r="B1575" s="224" t="s">
        <v>276</v>
      </c>
      <c r="C1575" s="224">
        <v>28.726431361842707</v>
      </c>
      <c r="D1575" s="224" t="s">
        <v>763</v>
      </c>
      <c r="E1575" s="224">
        <f>'Project Details and Calculation'!$W$186</f>
        <v>28.34564507357765</v>
      </c>
      <c r="F1575" s="224">
        <v>38.983590921784625</v>
      </c>
      <c r="G1575" s="224">
        <v>29.013695675461133</v>
      </c>
      <c r="H1575" s="224">
        <v>38.983590921784625</v>
      </c>
      <c r="I1575" s="224">
        <v>17.140154553070776</v>
      </c>
      <c r="J1575" s="224" t="s">
        <v>277</v>
      </c>
      <c r="K1575" s="225">
        <v>0</v>
      </c>
    </row>
    <row r="1576" spans="2:11" x14ac:dyDescent="0.15">
      <c r="B1576" s="224" t="s">
        <v>276</v>
      </c>
      <c r="C1576" s="224">
        <v>33.934764695176042</v>
      </c>
      <c r="D1576" s="224" t="s">
        <v>770</v>
      </c>
      <c r="E1576" s="224">
        <f>'Project Details and Calculation'!$W$187</f>
        <v>33.553978406910986</v>
      </c>
      <c r="F1576" s="224">
        <v>38.983590921784625</v>
      </c>
      <c r="G1576" s="224">
        <v>34.2741123421278</v>
      </c>
      <c r="H1576" s="224">
        <v>38.983590921784625</v>
      </c>
      <c r="I1576" s="224">
        <v>20.265154553070776</v>
      </c>
      <c r="J1576" s="224" t="s">
        <v>277</v>
      </c>
      <c r="K1576" s="225">
        <v>0</v>
      </c>
    </row>
    <row r="1577" spans="2:11" x14ac:dyDescent="0.15">
      <c r="B1577" s="224" t="s">
        <v>276</v>
      </c>
      <c r="C1577" s="224">
        <v>39.143098028509371</v>
      </c>
      <c r="D1577" s="224" t="s">
        <v>777</v>
      </c>
      <c r="E1577" s="224">
        <f>'Project Details and Calculation'!$W$188</f>
        <v>38.762311740244321</v>
      </c>
      <c r="F1577" s="224">
        <v>38.983590921784625</v>
      </c>
      <c r="G1577" s="224">
        <v>39.534529008794465</v>
      </c>
      <c r="H1577" s="224">
        <v>38.983590921784625</v>
      </c>
      <c r="I1577" s="224">
        <v>23.390154553070776</v>
      </c>
      <c r="J1577" s="224" t="s">
        <v>277</v>
      </c>
      <c r="K1577" s="225">
        <v>0</v>
      </c>
    </row>
    <row r="1578" spans="2:11" x14ac:dyDescent="0.15">
      <c r="B1578" s="224" t="s">
        <v>276</v>
      </c>
      <c r="C1578" s="224">
        <v>44.351431361842707</v>
      </c>
      <c r="D1578" s="224" t="s">
        <v>784</v>
      </c>
      <c r="E1578" s="224">
        <f>'Project Details and Calculation'!$W$189</f>
        <v>43.970645073577657</v>
      </c>
      <c r="F1578" s="224">
        <v>38.983590921784625</v>
      </c>
      <c r="G1578" s="224">
        <v>44.794945675461136</v>
      </c>
      <c r="H1578" s="224">
        <v>38.983590921784625</v>
      </c>
      <c r="I1578" s="224">
        <v>26.515154553070776</v>
      </c>
      <c r="J1578" s="224" t="s">
        <v>277</v>
      </c>
      <c r="K1578" s="225">
        <v>0</v>
      </c>
    </row>
    <row r="1579" spans="2:11" x14ac:dyDescent="0.15">
      <c r="B1579" s="224" t="s">
        <v>276</v>
      </c>
      <c r="C1579" s="224">
        <v>49.559764695176042</v>
      </c>
      <c r="D1579" s="224" t="s">
        <v>791</v>
      </c>
      <c r="E1579" s="224">
        <f>'Project Details and Calculation'!$W$190</f>
        <v>49.178978406910986</v>
      </c>
      <c r="F1579" s="224">
        <v>38.983590921784625</v>
      </c>
      <c r="G1579" s="224">
        <v>50.0553623421278</v>
      </c>
      <c r="H1579" s="224">
        <v>38.983590921784625</v>
      </c>
      <c r="I1579" s="224">
        <v>29.640154553070776</v>
      </c>
      <c r="J1579" s="224" t="s">
        <v>277</v>
      </c>
      <c r="K1579" s="225">
        <v>0</v>
      </c>
    </row>
    <row r="1580" spans="2:11" x14ac:dyDescent="0.15">
      <c r="B1580" s="224" t="s">
        <v>276</v>
      </c>
      <c r="C1580" s="224">
        <v>54.768098028509371</v>
      </c>
      <c r="D1580" s="224" t="s">
        <v>798</v>
      </c>
      <c r="E1580" s="224">
        <f>'Project Details and Calculation'!$W$191</f>
        <v>54.387311740244321</v>
      </c>
      <c r="F1580" s="224">
        <v>38.983590921784625</v>
      </c>
      <c r="G1580" s="224">
        <v>55.315779008794465</v>
      </c>
      <c r="H1580" s="224">
        <v>38.983590921784625</v>
      </c>
      <c r="I1580" s="224">
        <v>32.765154553070772</v>
      </c>
      <c r="J1580" s="224" t="s">
        <v>277</v>
      </c>
      <c r="K1580" s="225">
        <v>0</v>
      </c>
    </row>
    <row r="1581" spans="2:11" x14ac:dyDescent="0.15">
      <c r="B1581" s="224" t="s">
        <v>276</v>
      </c>
      <c r="C1581" s="224">
        <v>59.9764313618427</v>
      </c>
      <c r="D1581" s="224" t="s">
        <v>805</v>
      </c>
      <c r="E1581" s="224">
        <f>'Project Details and Calculation'!$W$192</f>
        <v>59.595645073577657</v>
      </c>
      <c r="F1581" s="224">
        <v>38.983590921784625</v>
      </c>
      <c r="G1581" s="224">
        <v>60.576195675461129</v>
      </c>
      <c r="H1581" s="224">
        <v>38.983590921784625</v>
      </c>
      <c r="I1581" s="224">
        <v>35.890154553070772</v>
      </c>
      <c r="J1581" s="224" t="s">
        <v>277</v>
      </c>
      <c r="K1581" s="225">
        <v>0</v>
      </c>
    </row>
    <row r="1582" spans="2:11" x14ac:dyDescent="0.15">
      <c r="B1582" s="224" t="s">
        <v>276</v>
      </c>
      <c r="C1582" s="224">
        <v>70.393098028509371</v>
      </c>
      <c r="D1582" s="224" t="s">
        <v>812</v>
      </c>
      <c r="E1582" s="224">
        <f>'Project Details and Calculation'!$W$193</f>
        <v>70.012311740244328</v>
      </c>
      <c r="F1582" s="224">
        <v>38.983590921784625</v>
      </c>
      <c r="G1582" s="224">
        <v>71.097029008794465</v>
      </c>
      <c r="H1582" s="224">
        <v>38.983590921784625</v>
      </c>
      <c r="I1582" s="224">
        <v>42.140154553070772</v>
      </c>
      <c r="J1582" s="224" t="s">
        <v>277</v>
      </c>
      <c r="K1582" s="225">
        <v>0</v>
      </c>
    </row>
    <row r="1583" spans="2:11" x14ac:dyDescent="0.15">
      <c r="B1583" s="224" t="s">
        <v>276</v>
      </c>
      <c r="C1583" s="224">
        <v>80.809764695176028</v>
      </c>
      <c r="D1583" s="224" t="s">
        <v>819</v>
      </c>
      <c r="E1583" s="224">
        <f>'Project Details and Calculation'!$W$194</f>
        <v>80.428978406910986</v>
      </c>
      <c r="F1583" s="224">
        <v>38.983590921784625</v>
      </c>
      <c r="G1583" s="224">
        <v>81.617862342127793</v>
      </c>
      <c r="H1583" s="224">
        <v>38.983590921784625</v>
      </c>
      <c r="I1583" s="224">
        <v>48.390154553070772</v>
      </c>
      <c r="J1583" s="224" t="s">
        <v>277</v>
      </c>
      <c r="K1583" s="225">
        <v>0</v>
      </c>
    </row>
    <row r="1584" spans="2:11" x14ac:dyDescent="0.15">
      <c r="B1584" s="224" t="s">
        <v>276</v>
      </c>
      <c r="C1584" s="224">
        <v>91.2264313618427</v>
      </c>
      <c r="D1584" s="224" t="s">
        <v>826</v>
      </c>
      <c r="E1584" s="224">
        <f>'Project Details and Calculation'!$W$195</f>
        <v>90.845645073577657</v>
      </c>
      <c r="F1584" s="224">
        <v>38.983590921784625</v>
      </c>
      <c r="G1584" s="224">
        <v>92.138695675461122</v>
      </c>
      <c r="H1584" s="224">
        <v>38.983590921784625</v>
      </c>
      <c r="I1584" s="224">
        <v>54.640154553070772</v>
      </c>
      <c r="J1584" s="224" t="s">
        <v>277</v>
      </c>
      <c r="K1584" s="225">
        <v>0</v>
      </c>
    </row>
    <row r="1585" spans="2:11" x14ac:dyDescent="0.15">
      <c r="B1585" s="224" t="s">
        <v>276</v>
      </c>
      <c r="C1585" s="224">
        <v>101.64309802850939</v>
      </c>
      <c r="D1585" s="224" t="s">
        <v>833</v>
      </c>
      <c r="E1585" s="224">
        <f>'Project Details and Calculation'!$W$196</f>
        <v>101.26231174024433</v>
      </c>
      <c r="F1585" s="224">
        <v>38.983590921784625</v>
      </c>
      <c r="G1585" s="224">
        <v>102.65952900879448</v>
      </c>
      <c r="H1585" s="224">
        <v>38.983590921784625</v>
      </c>
      <c r="I1585" s="224">
        <v>60.890154553070772</v>
      </c>
      <c r="J1585" s="224" t="s">
        <v>277</v>
      </c>
      <c r="K1585" s="225">
        <v>0</v>
      </c>
    </row>
    <row r="1586" spans="2:11" x14ac:dyDescent="0.15">
      <c r="B1586" s="224" t="s">
        <v>276</v>
      </c>
      <c r="C1586" s="224">
        <v>112.05976469517606</v>
      </c>
      <c r="D1586" s="224" t="s">
        <v>840</v>
      </c>
      <c r="E1586" s="224">
        <f>'Project Details and Calculation'!$W$197</f>
        <v>111.67897840691099</v>
      </c>
      <c r="F1586" s="224">
        <v>38.983590921784625</v>
      </c>
      <c r="G1586" s="224">
        <v>113.18036234212782</v>
      </c>
      <c r="H1586" s="224">
        <v>38.983590921784625</v>
      </c>
      <c r="I1586" s="224">
        <v>67.140154553070772</v>
      </c>
      <c r="J1586" s="224" t="s">
        <v>277</v>
      </c>
      <c r="K1586" s="225">
        <v>0</v>
      </c>
    </row>
    <row r="1587" spans="2:11" x14ac:dyDescent="0.15">
      <c r="B1587" s="224" t="s">
        <v>276</v>
      </c>
      <c r="C1587" s="224">
        <v>122.47643136184273</v>
      </c>
      <c r="D1587" s="224" t="s">
        <v>847</v>
      </c>
      <c r="E1587" s="224">
        <f>'Project Details and Calculation'!$W$198</f>
        <v>122.09564507357766</v>
      </c>
      <c r="F1587" s="224">
        <v>38.983590921784625</v>
      </c>
      <c r="G1587" s="224">
        <v>123.70119567546115</v>
      </c>
      <c r="H1587" s="224">
        <v>38.983590921784625</v>
      </c>
      <c r="I1587" s="224">
        <v>73.390154553070772</v>
      </c>
      <c r="J1587" s="224" t="s">
        <v>277</v>
      </c>
      <c r="K1587" s="225">
        <v>0</v>
      </c>
    </row>
    <row r="1588" spans="2:11" x14ac:dyDescent="0.15">
      <c r="B1588" s="224" t="s">
        <v>276</v>
      </c>
      <c r="C1588" s="224">
        <v>132.8930980285094</v>
      </c>
      <c r="D1588" s="224" t="s">
        <v>854</v>
      </c>
      <c r="E1588" s="224">
        <f>'Project Details and Calculation'!$W$199</f>
        <v>132.51231174024431</v>
      </c>
      <c r="F1588" s="224">
        <v>38.983590921784625</v>
      </c>
      <c r="G1588" s="224">
        <v>134.22202900879449</v>
      </c>
      <c r="H1588" s="224">
        <v>38.983590921784625</v>
      </c>
      <c r="I1588" s="224">
        <v>79.640154553070772</v>
      </c>
      <c r="J1588" s="224" t="s">
        <v>277</v>
      </c>
      <c r="K1588" s="225">
        <v>0</v>
      </c>
    </row>
    <row r="1589" spans="2:11" x14ac:dyDescent="0.15">
      <c r="B1589" s="224" t="s">
        <v>276</v>
      </c>
      <c r="C1589" s="224">
        <v>143.30976469517606</v>
      </c>
      <c r="D1589" s="224" t="s">
        <v>861</v>
      </c>
      <c r="E1589" s="224">
        <f>'Project Details and Calculation'!$W$200</f>
        <v>142.928978406911</v>
      </c>
      <c r="F1589" s="224">
        <v>38.983590921784625</v>
      </c>
      <c r="G1589" s="224">
        <v>144.74286234212781</v>
      </c>
      <c r="H1589" s="224">
        <v>38.983590921784625</v>
      </c>
      <c r="I1589" s="224">
        <v>85.890154553070772</v>
      </c>
      <c r="J1589" s="224" t="s">
        <v>277</v>
      </c>
      <c r="K1589" s="225">
        <v>0</v>
      </c>
    </row>
    <row r="1590" spans="2:11" x14ac:dyDescent="0.15">
      <c r="B1590" s="224" t="s">
        <v>276</v>
      </c>
      <c r="C1590" s="224">
        <v>153.72643136184271</v>
      </c>
      <c r="D1590" s="224" t="s">
        <v>868</v>
      </c>
      <c r="E1590" s="224">
        <f>'Project Details and Calculation'!$W$201</f>
        <v>153.34564507357769</v>
      </c>
      <c r="F1590" s="224">
        <v>38.983590921784625</v>
      </c>
      <c r="G1590" s="224">
        <v>155.26369567546115</v>
      </c>
      <c r="H1590" s="224">
        <v>38.983590921784625</v>
      </c>
      <c r="I1590" s="224">
        <v>92.140154553070772</v>
      </c>
      <c r="J1590" s="224" t="s">
        <v>277</v>
      </c>
      <c r="K1590" s="225">
        <v>0</v>
      </c>
    </row>
    <row r="1591" spans="2:11" x14ac:dyDescent="0.15">
      <c r="B1591" s="224" t="s">
        <v>276</v>
      </c>
      <c r="C1591" s="224">
        <v>164.1430980285094</v>
      </c>
      <c r="D1591" s="224" t="s">
        <v>875</v>
      </c>
      <c r="E1591" s="224">
        <f>'Project Details and Calculation'!$W$202</f>
        <v>163.76231174024431</v>
      </c>
      <c r="F1591" s="224">
        <v>38.983590921784625</v>
      </c>
      <c r="G1591" s="224">
        <v>165.78452900879449</v>
      </c>
      <c r="H1591" s="224">
        <v>38.983590921784625</v>
      </c>
      <c r="I1591" s="224">
        <v>98.390154553070772</v>
      </c>
      <c r="J1591" s="224" t="s">
        <v>277</v>
      </c>
      <c r="K1591" s="225">
        <v>0</v>
      </c>
    </row>
    <row r="1592" spans="2:11" x14ac:dyDescent="0.15">
      <c r="B1592" s="224" t="s">
        <v>276</v>
      </c>
      <c r="C1592" s="224">
        <v>174.55976469517606</v>
      </c>
      <c r="D1592" s="224" t="s">
        <v>882</v>
      </c>
      <c r="E1592" s="224">
        <f>'Project Details and Calculation'!$W$203</f>
        <v>174.178978406911</v>
      </c>
      <c r="F1592" s="224">
        <v>38.983590921784625</v>
      </c>
      <c r="G1592" s="224">
        <v>176.30536234212781</v>
      </c>
      <c r="H1592" s="224">
        <v>38.983590921784625</v>
      </c>
      <c r="I1592" s="224">
        <v>104.64015455307077</v>
      </c>
      <c r="J1592" s="224" t="s">
        <v>277</v>
      </c>
      <c r="K1592" s="225">
        <v>0</v>
      </c>
    </row>
    <row r="1593" spans="2:11" x14ac:dyDescent="0.15">
      <c r="B1593" s="224" t="s">
        <v>276</v>
      </c>
      <c r="C1593" s="224">
        <v>184.97643136184271</v>
      </c>
      <c r="D1593" s="224" t="s">
        <v>889</v>
      </c>
      <c r="E1593" s="224">
        <f>'Project Details and Calculation'!$W$204</f>
        <v>184.59564507357766</v>
      </c>
      <c r="F1593" s="224">
        <v>38.983590921784625</v>
      </c>
      <c r="G1593" s="224">
        <v>186.82619567546115</v>
      </c>
      <c r="H1593" s="224">
        <v>38.983590921784625</v>
      </c>
      <c r="I1593" s="224">
        <v>110.89015455307077</v>
      </c>
      <c r="J1593" s="224" t="s">
        <v>277</v>
      </c>
      <c r="K1593" s="225">
        <v>0</v>
      </c>
    </row>
    <row r="1594" spans="2:11" x14ac:dyDescent="0.15">
      <c r="B1594" s="224" t="s">
        <v>276</v>
      </c>
      <c r="C1594" s="224">
        <v>195.3930980285094</v>
      </c>
      <c r="D1594" s="224" t="s">
        <v>896</v>
      </c>
      <c r="E1594" s="224">
        <f>'Project Details and Calculation'!$W$205</f>
        <v>195.01231174024431</v>
      </c>
      <c r="F1594" s="224">
        <v>38.983590921784625</v>
      </c>
      <c r="G1594" s="224">
        <v>197.34702900879449</v>
      </c>
      <c r="H1594" s="224">
        <v>38.983590921784625</v>
      </c>
      <c r="I1594" s="224">
        <v>117.14015455307077</v>
      </c>
      <c r="J1594" s="224" t="s">
        <v>277</v>
      </c>
      <c r="K1594" s="225">
        <v>0</v>
      </c>
    </row>
    <row r="1595" spans="2:11" x14ac:dyDescent="0.15">
      <c r="B1595" s="224" t="s">
        <v>276</v>
      </c>
      <c r="C1595" s="224">
        <v>205.80976469517606</v>
      </c>
      <c r="D1595" s="224" t="s">
        <v>903</v>
      </c>
      <c r="E1595" s="224">
        <f>'Project Details and Calculation'!$W$206</f>
        <v>205.428978406911</v>
      </c>
      <c r="F1595" s="224">
        <v>38.983590921784625</v>
      </c>
      <c r="G1595" s="224">
        <v>207.86786234212781</v>
      </c>
      <c r="H1595" s="224">
        <v>38.983590921784625</v>
      </c>
      <c r="I1595" s="224">
        <v>123.39015455307077</v>
      </c>
      <c r="J1595" s="224" t="s">
        <v>277</v>
      </c>
      <c r="K1595" s="225">
        <v>0</v>
      </c>
    </row>
    <row r="1596" spans="2:11" x14ac:dyDescent="0.15">
      <c r="B1596" s="224" t="s">
        <v>276</v>
      </c>
      <c r="C1596" s="224">
        <v>216.22643136184271</v>
      </c>
      <c r="D1596" s="224" t="s">
        <v>910</v>
      </c>
      <c r="E1596" s="224">
        <f>'Project Details and Calculation'!$W$207</f>
        <v>215.84564507357766</v>
      </c>
      <c r="F1596" s="224">
        <v>38.983590921784625</v>
      </c>
      <c r="G1596" s="224">
        <v>218.38869567546115</v>
      </c>
      <c r="H1596" s="224">
        <v>38.983590921784625</v>
      </c>
      <c r="I1596" s="224">
        <v>129.64015455307077</v>
      </c>
      <c r="J1596" s="224" t="s">
        <v>277</v>
      </c>
      <c r="K1596" s="225">
        <v>0</v>
      </c>
    </row>
    <row r="1597" spans="2:11" x14ac:dyDescent="0.15">
      <c r="B1597" s="224" t="s">
        <v>276</v>
      </c>
      <c r="C1597" s="224">
        <v>226.6430980285094</v>
      </c>
      <c r="D1597" s="224" t="s">
        <v>917</v>
      </c>
      <c r="E1597" s="224">
        <f>'Project Details and Calculation'!$W$208</f>
        <v>226.26231174024431</v>
      </c>
      <c r="F1597" s="224">
        <v>38.983590921784625</v>
      </c>
      <c r="G1597" s="224">
        <v>228.90952900879449</v>
      </c>
      <c r="H1597" s="224">
        <v>38.983590921784625</v>
      </c>
      <c r="I1597" s="224">
        <v>135.89015455307077</v>
      </c>
      <c r="J1597" s="224" t="s">
        <v>277</v>
      </c>
      <c r="K1597" s="225">
        <v>0</v>
      </c>
    </row>
    <row r="1598" spans="2:11" x14ac:dyDescent="0.15">
      <c r="B1598" s="224" t="s">
        <v>276</v>
      </c>
      <c r="C1598" s="224">
        <v>237.05976469517606</v>
      </c>
      <c r="D1598" s="224" t="s">
        <v>924</v>
      </c>
      <c r="E1598" s="224">
        <f>'Project Details and Calculation'!$W$209</f>
        <v>236.678978406911</v>
      </c>
      <c r="F1598" s="224">
        <v>38.983590921784625</v>
      </c>
      <c r="G1598" s="224">
        <v>239.43036234212781</v>
      </c>
      <c r="H1598" s="224">
        <v>38.983590921784625</v>
      </c>
      <c r="I1598" s="224">
        <v>142.14015455307077</v>
      </c>
      <c r="J1598" s="224" t="s">
        <v>277</v>
      </c>
      <c r="K1598" s="225">
        <v>0</v>
      </c>
    </row>
    <row r="1599" spans="2:11" x14ac:dyDescent="0.15">
      <c r="B1599" s="224" t="s">
        <v>276</v>
      </c>
      <c r="C1599" s="224">
        <v>247.47643136184271</v>
      </c>
      <c r="D1599" s="224" t="s">
        <v>931</v>
      </c>
      <c r="E1599" s="224">
        <f>'Project Details and Calculation'!$W$210</f>
        <v>247.09564507357766</v>
      </c>
      <c r="F1599" s="224">
        <v>38.983590921784625</v>
      </c>
      <c r="G1599" s="224">
        <v>249.95119567546115</v>
      </c>
      <c r="H1599" s="224">
        <v>38.983590921784625</v>
      </c>
      <c r="I1599" s="224">
        <v>148.39015455307077</v>
      </c>
      <c r="J1599" s="224" t="s">
        <v>277</v>
      </c>
      <c r="K1599" s="225">
        <v>0</v>
      </c>
    </row>
    <row r="1600" spans="2:11" x14ac:dyDescent="0.15">
      <c r="B1600" s="224" t="s">
        <v>276</v>
      </c>
      <c r="C1600" s="224">
        <v>257.89309802850937</v>
      </c>
      <c r="D1600" s="224" t="s">
        <v>938</v>
      </c>
      <c r="E1600" s="224">
        <f>'Project Details and Calculation'!$W$211</f>
        <v>257.51231174024434</v>
      </c>
      <c r="F1600" s="224">
        <v>38.983590921784625</v>
      </c>
      <c r="G1600" s="224">
        <v>260.47202900879449</v>
      </c>
      <c r="H1600" s="224">
        <v>38.983590921784625</v>
      </c>
      <c r="I1600" s="224">
        <v>154.64015455307077</v>
      </c>
      <c r="J1600" s="224" t="s">
        <v>277</v>
      </c>
      <c r="K1600" s="225">
        <v>0</v>
      </c>
    </row>
    <row r="1601" spans="2:11" x14ac:dyDescent="0.15">
      <c r="B1601" s="224" t="s">
        <v>276</v>
      </c>
      <c r="C1601" s="224">
        <v>268.30976469517606</v>
      </c>
      <c r="D1601" s="224" t="s">
        <v>945</v>
      </c>
      <c r="E1601" s="224">
        <f>'Project Details and Calculation'!$W$212</f>
        <v>267.92897840691097</v>
      </c>
      <c r="F1601" s="224">
        <v>38.983590921784625</v>
      </c>
      <c r="G1601" s="224">
        <v>270.99286234212781</v>
      </c>
      <c r="H1601" s="224">
        <v>38.983590921784625</v>
      </c>
      <c r="I1601" s="224">
        <v>160.89015455307077</v>
      </c>
      <c r="J1601" s="224" t="s">
        <v>277</v>
      </c>
      <c r="K1601" s="225">
        <v>0</v>
      </c>
    </row>
    <row r="1602" spans="2:11" x14ac:dyDescent="0.15">
      <c r="B1602" s="224" t="s">
        <v>276</v>
      </c>
      <c r="C1602" s="224">
        <v>85</v>
      </c>
      <c r="D1602" s="224" t="s">
        <v>707</v>
      </c>
      <c r="E1602" s="224">
        <f>'Project Details and Calculation'!$X$177</f>
        <v>500</v>
      </c>
      <c r="F1602" s="224">
        <v>38.983590921784625</v>
      </c>
      <c r="G1602" s="224">
        <v>85.85</v>
      </c>
      <c r="H1602" s="224">
        <v>38.983590921784625</v>
      </c>
      <c r="I1602" s="224" t="s">
        <v>279</v>
      </c>
      <c r="J1602" s="224" t="s">
        <v>277</v>
      </c>
      <c r="K1602" s="225">
        <v>0</v>
      </c>
    </row>
    <row r="1603" spans="2:11" x14ac:dyDescent="0.15">
      <c r="B1603" s="224" t="s">
        <v>276</v>
      </c>
      <c r="C1603" s="224">
        <v>6</v>
      </c>
      <c r="D1603" s="224" t="s">
        <v>737</v>
      </c>
      <c r="E1603" s="224">
        <f>'Project Details and Calculation'!$X$183</f>
        <v>6</v>
      </c>
      <c r="F1603" s="224">
        <v>38.983590921784625</v>
      </c>
      <c r="G1603" s="224">
        <v>6.06</v>
      </c>
      <c r="H1603" s="224">
        <v>38.983590921784625</v>
      </c>
      <c r="I1603" s="224">
        <v>12</v>
      </c>
      <c r="J1603" s="224" t="s">
        <v>277</v>
      </c>
      <c r="K1603" s="225">
        <v>0</v>
      </c>
    </row>
    <row r="1604" spans="2:11" x14ac:dyDescent="0.15">
      <c r="B1604" s="224" t="s">
        <v>276</v>
      </c>
      <c r="C1604" s="224">
        <v>20.30157415917796</v>
      </c>
      <c r="D1604" s="224" t="s">
        <v>750</v>
      </c>
      <c r="E1604" s="224">
        <f>'Project Details and Calculation'!$X$184</f>
        <v>19.834074448233331</v>
      </c>
      <c r="F1604" s="224">
        <v>38.983590921784625</v>
      </c>
      <c r="G1604" s="224">
        <v>20.504589900769741</v>
      </c>
      <c r="H1604" s="224">
        <v>38.983590921784625</v>
      </c>
      <c r="I1604" s="224">
        <v>10.116795460892313</v>
      </c>
      <c r="J1604" s="224" t="s">
        <v>277</v>
      </c>
      <c r="K1604" s="225">
        <v>0</v>
      </c>
    </row>
    <row r="1605" spans="2:11" x14ac:dyDescent="0.15">
      <c r="B1605" s="224" t="s">
        <v>276</v>
      </c>
      <c r="C1605" s="224">
        <v>23.42657415917796</v>
      </c>
      <c r="D1605" s="224" t="s">
        <v>757</v>
      </c>
      <c r="E1605" s="224">
        <f>'Project Details and Calculation'!$X$185</f>
        <v>22.959074448233331</v>
      </c>
      <c r="F1605" s="224">
        <v>38.983590921784625</v>
      </c>
      <c r="G1605" s="224">
        <v>23.660839900769741</v>
      </c>
      <c r="H1605" s="224">
        <v>38.983590921784625</v>
      </c>
      <c r="I1605" s="224">
        <v>11.679295460892313</v>
      </c>
      <c r="J1605" s="224" t="s">
        <v>277</v>
      </c>
      <c r="K1605" s="225">
        <v>0</v>
      </c>
    </row>
    <row r="1606" spans="2:11" x14ac:dyDescent="0.15">
      <c r="B1606" s="224" t="s">
        <v>276</v>
      </c>
      <c r="C1606" s="224">
        <v>28.634907492511292</v>
      </c>
      <c r="D1606" s="224" t="s">
        <v>764</v>
      </c>
      <c r="E1606" s="224">
        <f>'Project Details and Calculation'!$X$186</f>
        <v>28.167407781566663</v>
      </c>
      <c r="F1606" s="224">
        <v>38.983590921784625</v>
      </c>
      <c r="G1606" s="224">
        <v>28.921256567436405</v>
      </c>
      <c r="H1606" s="224">
        <v>38.983590921784625</v>
      </c>
      <c r="I1606" s="224">
        <v>14.28346212755898</v>
      </c>
      <c r="J1606" s="224" t="s">
        <v>277</v>
      </c>
      <c r="K1606" s="225">
        <v>0</v>
      </c>
    </row>
    <row r="1607" spans="2:11" x14ac:dyDescent="0.15">
      <c r="B1607" s="224" t="s">
        <v>276</v>
      </c>
      <c r="C1607" s="224">
        <v>33.843240825844624</v>
      </c>
      <c r="D1607" s="224" t="s">
        <v>771</v>
      </c>
      <c r="E1607" s="224">
        <f>'Project Details and Calculation'!$X$187</f>
        <v>33.375741114899995</v>
      </c>
      <c r="F1607" s="224">
        <v>38.983590921784625</v>
      </c>
      <c r="G1607" s="224">
        <v>34.181673234103073</v>
      </c>
      <c r="H1607" s="224">
        <v>38.983590921784625</v>
      </c>
      <c r="I1607" s="224">
        <v>16.887628794225645</v>
      </c>
      <c r="J1607" s="224" t="s">
        <v>277</v>
      </c>
      <c r="K1607" s="225">
        <v>0</v>
      </c>
    </row>
    <row r="1608" spans="2:11" x14ac:dyDescent="0.15">
      <c r="B1608" s="224" t="s">
        <v>276</v>
      </c>
      <c r="C1608" s="224">
        <v>39.05157415917796</v>
      </c>
      <c r="D1608" s="224" t="s">
        <v>778</v>
      </c>
      <c r="E1608" s="224">
        <f>'Project Details and Calculation'!$X$188</f>
        <v>38.584074448233331</v>
      </c>
      <c r="F1608" s="224">
        <v>38.983590921784625</v>
      </c>
      <c r="G1608" s="224">
        <v>39.442089900769737</v>
      </c>
      <c r="H1608" s="224">
        <v>38.983590921784625</v>
      </c>
      <c r="I1608" s="224">
        <v>19.491795460892313</v>
      </c>
      <c r="J1608" s="224" t="s">
        <v>277</v>
      </c>
      <c r="K1608" s="225">
        <v>0</v>
      </c>
    </row>
    <row r="1609" spans="2:11" x14ac:dyDescent="0.15">
      <c r="B1609" s="224" t="s">
        <v>276</v>
      </c>
      <c r="C1609" s="224">
        <v>44.259907492511296</v>
      </c>
      <c r="D1609" s="224" t="s">
        <v>785</v>
      </c>
      <c r="E1609" s="224">
        <f>'Project Details and Calculation'!$X$189</f>
        <v>43.792407781566659</v>
      </c>
      <c r="F1609" s="224">
        <v>38.983590921784625</v>
      </c>
      <c r="G1609" s="224">
        <v>44.702506567436409</v>
      </c>
      <c r="H1609" s="224">
        <v>38.983590921784625</v>
      </c>
      <c r="I1609" s="224">
        <v>22.09596212755898</v>
      </c>
      <c r="J1609" s="224" t="s">
        <v>277</v>
      </c>
      <c r="K1609" s="225">
        <v>0</v>
      </c>
    </row>
    <row r="1610" spans="2:11" x14ac:dyDescent="0.15">
      <c r="B1610" s="224" t="s">
        <v>276</v>
      </c>
      <c r="C1610" s="224">
        <v>49.468240825844632</v>
      </c>
      <c r="D1610" s="224" t="s">
        <v>792</v>
      </c>
      <c r="E1610" s="224">
        <f>'Project Details and Calculation'!$X$190</f>
        <v>49.000741114899995</v>
      </c>
      <c r="F1610" s="224">
        <v>38.983590921784625</v>
      </c>
      <c r="G1610" s="224">
        <v>49.96292323410308</v>
      </c>
      <c r="H1610" s="224">
        <v>38.983590921784625</v>
      </c>
      <c r="I1610" s="224">
        <v>24.700128794225645</v>
      </c>
      <c r="J1610" s="224" t="s">
        <v>277</v>
      </c>
      <c r="K1610" s="225">
        <v>0</v>
      </c>
    </row>
    <row r="1611" spans="2:11" x14ac:dyDescent="0.15">
      <c r="B1611" s="224" t="s">
        <v>276</v>
      </c>
      <c r="C1611" s="224">
        <v>54.676574159177967</v>
      </c>
      <c r="D1611" s="224" t="s">
        <v>799</v>
      </c>
      <c r="E1611" s="224">
        <f>'Project Details and Calculation'!$X$191</f>
        <v>54.209074448233331</v>
      </c>
      <c r="F1611" s="224">
        <v>38.983590921784625</v>
      </c>
      <c r="G1611" s="224">
        <v>55.223339900769744</v>
      </c>
      <c r="H1611" s="224">
        <v>38.983590921784625</v>
      </c>
      <c r="I1611" s="224">
        <v>27.304295460892313</v>
      </c>
      <c r="J1611" s="224" t="s">
        <v>277</v>
      </c>
      <c r="K1611" s="225">
        <v>0</v>
      </c>
    </row>
    <row r="1612" spans="2:11" x14ac:dyDescent="0.15">
      <c r="B1612" s="224" t="s">
        <v>276</v>
      </c>
      <c r="C1612" s="224">
        <v>59.884907492511296</v>
      </c>
      <c r="D1612" s="224" t="s">
        <v>806</v>
      </c>
      <c r="E1612" s="224">
        <f>'Project Details and Calculation'!$X$192</f>
        <v>59.417407781566659</v>
      </c>
      <c r="F1612" s="224">
        <v>38.983590921784625</v>
      </c>
      <c r="G1612" s="224">
        <v>60.483756567436409</v>
      </c>
      <c r="H1612" s="224">
        <v>38.983590921784625</v>
      </c>
      <c r="I1612" s="224">
        <v>29.90846212755898</v>
      </c>
      <c r="J1612" s="224" t="s">
        <v>277</v>
      </c>
      <c r="K1612" s="225">
        <v>0</v>
      </c>
    </row>
    <row r="1613" spans="2:11" x14ac:dyDescent="0.15">
      <c r="B1613" s="224" t="s">
        <v>276</v>
      </c>
      <c r="C1613" s="224">
        <v>70.30157415917796</v>
      </c>
      <c r="D1613" s="224" t="s">
        <v>813</v>
      </c>
      <c r="E1613" s="224">
        <f>'Project Details and Calculation'!$X$193</f>
        <v>69.834074448233324</v>
      </c>
      <c r="F1613" s="224">
        <v>38.983590921784625</v>
      </c>
      <c r="G1613" s="224">
        <v>71.004589900769744</v>
      </c>
      <c r="H1613" s="224">
        <v>38.983590921784625</v>
      </c>
      <c r="I1613" s="224">
        <v>35.116795460892305</v>
      </c>
      <c r="J1613" s="224" t="s">
        <v>277</v>
      </c>
      <c r="K1613" s="225">
        <v>0</v>
      </c>
    </row>
    <row r="1614" spans="2:11" x14ac:dyDescent="0.15">
      <c r="B1614" s="224" t="s">
        <v>276</v>
      </c>
      <c r="C1614" s="224">
        <v>80.718240825844617</v>
      </c>
      <c r="D1614" s="224" t="s">
        <v>820</v>
      </c>
      <c r="E1614" s="224">
        <f>'Project Details and Calculation'!$X$194</f>
        <v>80.250741114899995</v>
      </c>
      <c r="F1614" s="224">
        <v>38.983590921784625</v>
      </c>
      <c r="G1614" s="224">
        <v>81.525423234103059</v>
      </c>
      <c r="H1614" s="224">
        <v>38.983590921784625</v>
      </c>
      <c r="I1614" s="224">
        <v>40.325128794225641</v>
      </c>
      <c r="J1614" s="224" t="s">
        <v>277</v>
      </c>
      <c r="K1614" s="225">
        <v>0</v>
      </c>
    </row>
    <row r="1615" spans="2:11" x14ac:dyDescent="0.15">
      <c r="B1615" s="224" t="s">
        <v>276</v>
      </c>
      <c r="C1615" s="224">
        <v>91.134907492511275</v>
      </c>
      <c r="D1615" s="224" t="s">
        <v>827</v>
      </c>
      <c r="E1615" s="224">
        <f>'Project Details and Calculation'!$X$195</f>
        <v>90.667407781566666</v>
      </c>
      <c r="F1615" s="224">
        <v>38.983590921784625</v>
      </c>
      <c r="G1615" s="224">
        <v>92.046256567436387</v>
      </c>
      <c r="H1615" s="224">
        <v>38.983590921784625</v>
      </c>
      <c r="I1615" s="224">
        <v>45.533462127558977</v>
      </c>
      <c r="J1615" s="224" t="s">
        <v>277</v>
      </c>
      <c r="K1615" s="225">
        <v>0</v>
      </c>
    </row>
    <row r="1616" spans="2:11" x14ac:dyDescent="0.15">
      <c r="B1616" s="224" t="s">
        <v>276</v>
      </c>
      <c r="C1616" s="224">
        <v>101.55157415917795</v>
      </c>
      <c r="D1616" s="224" t="s">
        <v>834</v>
      </c>
      <c r="E1616" s="224">
        <f>'Project Details and Calculation'!$X$196</f>
        <v>101.08407444823332</v>
      </c>
      <c r="F1616" s="224">
        <v>38.983590921784625</v>
      </c>
      <c r="G1616" s="224">
        <v>102.56708990076973</v>
      </c>
      <c r="H1616" s="224">
        <v>38.983590921784625</v>
      </c>
      <c r="I1616" s="224">
        <v>50.741795460892305</v>
      </c>
      <c r="J1616" s="224" t="s">
        <v>277</v>
      </c>
      <c r="K1616" s="225">
        <v>0</v>
      </c>
    </row>
    <row r="1617" spans="2:11" x14ac:dyDescent="0.15">
      <c r="B1617" s="224" t="s">
        <v>276</v>
      </c>
      <c r="C1617" s="224">
        <v>111.96824082584462</v>
      </c>
      <c r="D1617" s="224" t="s">
        <v>841</v>
      </c>
      <c r="E1617" s="224">
        <f>'Project Details and Calculation'!$X$197</f>
        <v>111.50074111490001</v>
      </c>
      <c r="F1617" s="224">
        <v>38.983590921784625</v>
      </c>
      <c r="G1617" s="224">
        <v>113.08792323410306</v>
      </c>
      <c r="H1617" s="224">
        <v>38.983590921784625</v>
      </c>
      <c r="I1617" s="224">
        <v>55.950128794225641</v>
      </c>
      <c r="J1617" s="224" t="s">
        <v>277</v>
      </c>
      <c r="K1617" s="225">
        <v>0</v>
      </c>
    </row>
    <row r="1618" spans="2:11" x14ac:dyDescent="0.15">
      <c r="B1618" s="224" t="s">
        <v>276</v>
      </c>
      <c r="C1618" s="224">
        <v>122.38490749251127</v>
      </c>
      <c r="D1618" s="224" t="s">
        <v>848</v>
      </c>
      <c r="E1618" s="224">
        <f>'Project Details and Calculation'!$X$198</f>
        <v>121.91740778156668</v>
      </c>
      <c r="F1618" s="224">
        <v>38.983590921784625</v>
      </c>
      <c r="G1618" s="224">
        <v>123.60875656743639</v>
      </c>
      <c r="H1618" s="224">
        <v>38.983590921784625</v>
      </c>
      <c r="I1618" s="224">
        <v>61.158462127558977</v>
      </c>
      <c r="J1618" s="224" t="s">
        <v>277</v>
      </c>
      <c r="K1618" s="225">
        <v>0</v>
      </c>
    </row>
    <row r="1619" spans="2:11" x14ac:dyDescent="0.15">
      <c r="B1619" s="224" t="s">
        <v>276</v>
      </c>
      <c r="C1619" s="224">
        <v>132.80157415917793</v>
      </c>
      <c r="D1619" s="224" t="s">
        <v>855</v>
      </c>
      <c r="E1619" s="224">
        <f>'Project Details and Calculation'!$X$199</f>
        <v>132.33407444823337</v>
      </c>
      <c r="F1619" s="224">
        <v>38.983590921784625</v>
      </c>
      <c r="G1619" s="224">
        <v>134.1295899007697</v>
      </c>
      <c r="H1619" s="224">
        <v>38.983590921784625</v>
      </c>
      <c r="I1619" s="224">
        <v>66.366795460892305</v>
      </c>
      <c r="J1619" s="224" t="s">
        <v>277</v>
      </c>
      <c r="K1619" s="225">
        <v>0</v>
      </c>
    </row>
    <row r="1620" spans="2:11" x14ac:dyDescent="0.15">
      <c r="B1620" s="224" t="s">
        <v>276</v>
      </c>
      <c r="C1620" s="224">
        <v>143.21824082584462</v>
      </c>
      <c r="D1620" s="224" t="s">
        <v>862</v>
      </c>
      <c r="E1620" s="224">
        <f>'Project Details and Calculation'!$X$200</f>
        <v>142.75074111490002</v>
      </c>
      <c r="F1620" s="224">
        <v>38.983590921784625</v>
      </c>
      <c r="G1620" s="224">
        <v>144.65042323410307</v>
      </c>
      <c r="H1620" s="224">
        <v>38.983590921784625</v>
      </c>
      <c r="I1620" s="224">
        <v>71.575128794225648</v>
      </c>
      <c r="J1620" s="224" t="s">
        <v>277</v>
      </c>
      <c r="K1620" s="225">
        <v>0</v>
      </c>
    </row>
    <row r="1621" spans="2:11" x14ac:dyDescent="0.15">
      <c r="B1621" s="224" t="s">
        <v>276</v>
      </c>
      <c r="C1621" s="224">
        <v>153.63490749251127</v>
      </c>
      <c r="D1621" s="224" t="s">
        <v>869</v>
      </c>
      <c r="E1621" s="224">
        <f>'Project Details and Calculation'!$X$201</f>
        <v>153.16740778156668</v>
      </c>
      <c r="F1621" s="224">
        <v>38.983590921784625</v>
      </c>
      <c r="G1621" s="224">
        <v>155.17125656743639</v>
      </c>
      <c r="H1621" s="224">
        <v>38.983590921784625</v>
      </c>
      <c r="I1621" s="224">
        <v>76.783462127558977</v>
      </c>
      <c r="J1621" s="224" t="s">
        <v>277</v>
      </c>
      <c r="K1621" s="225">
        <v>0</v>
      </c>
    </row>
    <row r="1622" spans="2:11" x14ac:dyDescent="0.15">
      <c r="B1622" s="224" t="s">
        <v>276</v>
      </c>
      <c r="C1622" s="224">
        <v>164.05157415917793</v>
      </c>
      <c r="D1622" s="224" t="s">
        <v>876</v>
      </c>
      <c r="E1622" s="224">
        <f>'Project Details and Calculation'!$X$202</f>
        <v>163.58407444823337</v>
      </c>
      <c r="F1622" s="224">
        <v>38.983590921784625</v>
      </c>
      <c r="G1622" s="224">
        <v>165.6920899007697</v>
      </c>
      <c r="H1622" s="224">
        <v>38.983590921784625</v>
      </c>
      <c r="I1622" s="224">
        <v>81.991795460892305</v>
      </c>
      <c r="J1622" s="224" t="s">
        <v>277</v>
      </c>
      <c r="K1622" s="225">
        <v>0</v>
      </c>
    </row>
    <row r="1623" spans="2:11" x14ac:dyDescent="0.15">
      <c r="B1623" s="224" t="s">
        <v>276</v>
      </c>
      <c r="C1623" s="224">
        <v>174.46824082584462</v>
      </c>
      <c r="D1623" s="224" t="s">
        <v>883</v>
      </c>
      <c r="E1623" s="224">
        <f>'Project Details and Calculation'!$X$203</f>
        <v>174.00074111490002</v>
      </c>
      <c r="F1623" s="224">
        <v>38.983590921784625</v>
      </c>
      <c r="G1623" s="224">
        <v>176.21292323410307</v>
      </c>
      <c r="H1623" s="224">
        <v>38.983590921784625</v>
      </c>
      <c r="I1623" s="224">
        <v>87.200128794225648</v>
      </c>
      <c r="J1623" s="224" t="s">
        <v>277</v>
      </c>
      <c r="K1623" s="225">
        <v>0</v>
      </c>
    </row>
    <row r="1624" spans="2:11" x14ac:dyDescent="0.15">
      <c r="B1624" s="224" t="s">
        <v>276</v>
      </c>
      <c r="C1624" s="224">
        <v>184.88490749251127</v>
      </c>
      <c r="D1624" s="224" t="s">
        <v>890</v>
      </c>
      <c r="E1624" s="224">
        <f>'Project Details and Calculation'!$X$204</f>
        <v>184.41740778156668</v>
      </c>
      <c r="F1624" s="224">
        <v>38.983590921784625</v>
      </c>
      <c r="G1624" s="224">
        <v>186.73375656743639</v>
      </c>
      <c r="H1624" s="224">
        <v>38.983590921784625</v>
      </c>
      <c r="I1624" s="224">
        <v>92.408462127558977</v>
      </c>
      <c r="J1624" s="224" t="s">
        <v>277</v>
      </c>
      <c r="K1624" s="225">
        <v>0</v>
      </c>
    </row>
    <row r="1625" spans="2:11" x14ac:dyDescent="0.15">
      <c r="B1625" s="224" t="s">
        <v>276</v>
      </c>
      <c r="C1625" s="224">
        <v>195.30157415917796</v>
      </c>
      <c r="D1625" s="224" t="s">
        <v>897</v>
      </c>
      <c r="E1625" s="224">
        <f>'Project Details and Calculation'!$X$205</f>
        <v>194.83407444823337</v>
      </c>
      <c r="F1625" s="224">
        <v>38.983590921784625</v>
      </c>
      <c r="G1625" s="224">
        <v>197.25458990076973</v>
      </c>
      <c r="H1625" s="224">
        <v>38.983590921784625</v>
      </c>
      <c r="I1625" s="224">
        <v>97.616795460892305</v>
      </c>
      <c r="J1625" s="224" t="s">
        <v>277</v>
      </c>
      <c r="K1625" s="225">
        <v>0</v>
      </c>
    </row>
    <row r="1626" spans="2:11" x14ac:dyDescent="0.15">
      <c r="B1626" s="224" t="s">
        <v>276</v>
      </c>
      <c r="C1626" s="224">
        <v>205.71824082584462</v>
      </c>
      <c r="D1626" s="224" t="s">
        <v>904</v>
      </c>
      <c r="E1626" s="224">
        <f>'Project Details and Calculation'!$X$206</f>
        <v>205.25074111490002</v>
      </c>
      <c r="F1626" s="224">
        <v>38.983590921784625</v>
      </c>
      <c r="G1626" s="224">
        <v>207.77542323410307</v>
      </c>
      <c r="H1626" s="224">
        <v>38.983590921784625</v>
      </c>
      <c r="I1626" s="224">
        <v>102.82512879422565</v>
      </c>
      <c r="J1626" s="224" t="s">
        <v>277</v>
      </c>
      <c r="K1626" s="225">
        <v>0</v>
      </c>
    </row>
    <row r="1627" spans="2:11" x14ac:dyDescent="0.15">
      <c r="B1627" s="224" t="s">
        <v>276</v>
      </c>
      <c r="C1627" s="224">
        <v>216.1349074925113</v>
      </c>
      <c r="D1627" s="224" t="s">
        <v>911</v>
      </c>
      <c r="E1627" s="224">
        <f>'Project Details and Calculation'!$X$207</f>
        <v>215.66740778156668</v>
      </c>
      <c r="F1627" s="224">
        <v>38.983590921784625</v>
      </c>
      <c r="G1627" s="224">
        <v>218.29625656743642</v>
      </c>
      <c r="H1627" s="224">
        <v>38.983590921784625</v>
      </c>
      <c r="I1627" s="224">
        <v>108.03346212755898</v>
      </c>
      <c r="J1627" s="224" t="s">
        <v>277</v>
      </c>
      <c r="K1627" s="225">
        <v>0</v>
      </c>
    </row>
    <row r="1628" spans="2:11" x14ac:dyDescent="0.15">
      <c r="B1628" s="224" t="s">
        <v>276</v>
      </c>
      <c r="C1628" s="224">
        <v>226.55157415917796</v>
      </c>
      <c r="D1628" s="224" t="s">
        <v>918</v>
      </c>
      <c r="E1628" s="224">
        <f>'Project Details and Calculation'!$X$208</f>
        <v>226.08407444823337</v>
      </c>
      <c r="F1628" s="224">
        <v>38.983590921784625</v>
      </c>
      <c r="G1628" s="224">
        <v>228.81708990076973</v>
      </c>
      <c r="H1628" s="224">
        <v>38.983590921784625</v>
      </c>
      <c r="I1628" s="224">
        <v>113.24179546089231</v>
      </c>
      <c r="J1628" s="224" t="s">
        <v>277</v>
      </c>
      <c r="K1628" s="225">
        <v>0</v>
      </c>
    </row>
    <row r="1629" spans="2:11" x14ac:dyDescent="0.15">
      <c r="B1629" s="224" t="s">
        <v>276</v>
      </c>
      <c r="C1629" s="224">
        <v>236.96824082584462</v>
      </c>
      <c r="D1629" s="224" t="s">
        <v>925</v>
      </c>
      <c r="E1629" s="224">
        <f>'Project Details and Calculation'!$X$209</f>
        <v>236.50074111490002</v>
      </c>
      <c r="F1629" s="224">
        <v>38.983590921784625</v>
      </c>
      <c r="G1629" s="224">
        <v>239.33792323410307</v>
      </c>
      <c r="H1629" s="224">
        <v>38.983590921784625</v>
      </c>
      <c r="I1629" s="224">
        <v>118.45012879422565</v>
      </c>
      <c r="J1629" s="224" t="s">
        <v>277</v>
      </c>
      <c r="K1629" s="225">
        <v>0</v>
      </c>
    </row>
    <row r="1630" spans="2:11" x14ac:dyDescent="0.15">
      <c r="B1630" s="224" t="s">
        <v>276</v>
      </c>
      <c r="C1630" s="224">
        <v>247.3849074925113</v>
      </c>
      <c r="D1630" s="224" t="s">
        <v>932</v>
      </c>
      <c r="E1630" s="224">
        <f>'Project Details and Calculation'!$X$210</f>
        <v>246.91740778156668</v>
      </c>
      <c r="F1630" s="224">
        <v>38.983590921784625</v>
      </c>
      <c r="G1630" s="224">
        <v>249.85875656743642</v>
      </c>
      <c r="H1630" s="224">
        <v>38.983590921784625</v>
      </c>
      <c r="I1630" s="224">
        <v>123.65846212755898</v>
      </c>
      <c r="J1630" s="224" t="s">
        <v>277</v>
      </c>
      <c r="K1630" s="225">
        <v>0</v>
      </c>
    </row>
    <row r="1631" spans="2:11" x14ac:dyDescent="0.15">
      <c r="B1631" s="224" t="s">
        <v>276</v>
      </c>
      <c r="C1631" s="224">
        <v>257.80157415917796</v>
      </c>
      <c r="D1631" s="224" t="s">
        <v>939</v>
      </c>
      <c r="E1631" s="224">
        <f>'Project Details and Calculation'!$X$211</f>
        <v>257.33407444823337</v>
      </c>
      <c r="F1631" s="224">
        <v>38.983590921784625</v>
      </c>
      <c r="G1631" s="224">
        <v>260.37958990076976</v>
      </c>
      <c r="H1631" s="224">
        <v>38.983590921784625</v>
      </c>
      <c r="I1631" s="224">
        <v>128.86679546089232</v>
      </c>
      <c r="J1631" s="224" t="s">
        <v>277</v>
      </c>
      <c r="K1631" s="225">
        <v>0</v>
      </c>
    </row>
    <row r="1632" spans="2:11" x14ac:dyDescent="0.15">
      <c r="B1632" s="224" t="s">
        <v>276</v>
      </c>
      <c r="C1632" s="224">
        <v>268.21824082584465</v>
      </c>
      <c r="D1632" s="224" t="s">
        <v>946</v>
      </c>
      <c r="E1632" s="224">
        <f>'Project Details and Calculation'!$X$212</f>
        <v>267.75074111490005</v>
      </c>
      <c r="F1632" s="224">
        <v>38.983590921784625</v>
      </c>
      <c r="G1632" s="224">
        <v>270.90042323410307</v>
      </c>
      <c r="H1632" s="224">
        <v>38.983590921784625</v>
      </c>
      <c r="I1632" s="224">
        <v>134.07512879422563</v>
      </c>
      <c r="J1632" s="224" t="s">
        <v>277</v>
      </c>
      <c r="K1632" s="225">
        <v>0</v>
      </c>
    </row>
    <row r="1633" spans="2:11" x14ac:dyDescent="0.15">
      <c r="B1633" s="224" t="s">
        <v>276</v>
      </c>
      <c r="C1633" s="224">
        <v>100</v>
      </c>
      <c r="D1633" s="224" t="s">
        <v>708</v>
      </c>
      <c r="E1633" s="224">
        <f>'Project Details and Calculation'!$Y$177</f>
        <v>1000</v>
      </c>
      <c r="F1633" s="224">
        <v>38.983590921784625</v>
      </c>
      <c r="G1633" s="224">
        <v>101</v>
      </c>
      <c r="H1633" s="224">
        <v>38.983590921784625</v>
      </c>
      <c r="I1633" s="224" t="s">
        <v>279</v>
      </c>
      <c r="J1633" s="224" t="s">
        <v>277</v>
      </c>
      <c r="K1633" s="225">
        <v>0</v>
      </c>
    </row>
    <row r="1634" spans="2:11" x14ac:dyDescent="0.15">
      <c r="B1634" s="224" t="s">
        <v>276</v>
      </c>
      <c r="C1634" s="224">
        <v>6</v>
      </c>
      <c r="D1634" s="224" t="s">
        <v>738</v>
      </c>
      <c r="E1634" s="224">
        <f>'Project Details and Calculation'!$Y$183</f>
        <v>6</v>
      </c>
      <c r="F1634" s="224">
        <v>38.983590921784625</v>
      </c>
      <c r="G1634" s="224">
        <v>6.06</v>
      </c>
      <c r="H1634" s="224">
        <v>38.983590921784625</v>
      </c>
      <c r="I1634" s="224" t="s">
        <v>279</v>
      </c>
      <c r="J1634" s="224" t="s">
        <v>277</v>
      </c>
      <c r="K1634" s="225">
        <v>0</v>
      </c>
    </row>
    <row r="1635" spans="2:11" x14ac:dyDescent="0.15">
      <c r="B1635" s="224" t="s">
        <v>276</v>
      </c>
      <c r="C1635" s="224">
        <v>20.233590921784625</v>
      </c>
      <c r="D1635" s="224" t="s">
        <v>751</v>
      </c>
      <c r="E1635" s="224">
        <f>'Project Details and Calculation'!$Y$184</f>
        <v>19.750697337684969</v>
      </c>
      <c r="F1635" s="224">
        <v>38.983590921784625</v>
      </c>
      <c r="G1635" s="224">
        <v>20.435926831002472</v>
      </c>
      <c r="H1635" s="224">
        <v>38.983590921784625</v>
      </c>
      <c r="I1635" s="224" t="s">
        <v>279</v>
      </c>
      <c r="J1635" s="224" t="s">
        <v>277</v>
      </c>
      <c r="K1635" s="225">
        <v>0</v>
      </c>
    </row>
    <row r="1636" spans="2:11" x14ac:dyDescent="0.15">
      <c r="B1636" s="224" t="s">
        <v>276</v>
      </c>
      <c r="C1636" s="224">
        <v>23.358590921784625</v>
      </c>
      <c r="D1636" s="224" t="s">
        <v>758</v>
      </c>
      <c r="E1636" s="224">
        <f>'Project Details and Calculation'!$Y$185</f>
        <v>22.875697337684969</v>
      </c>
      <c r="F1636" s="224">
        <v>38.983590921784625</v>
      </c>
      <c r="G1636" s="224">
        <v>23.592176831002472</v>
      </c>
      <c r="H1636" s="224">
        <v>38.983590921784625</v>
      </c>
      <c r="I1636" s="224" t="s">
        <v>279</v>
      </c>
      <c r="J1636" s="224" t="s">
        <v>277</v>
      </c>
      <c r="K1636" s="225">
        <v>0</v>
      </c>
    </row>
    <row r="1637" spans="2:11" x14ac:dyDescent="0.15">
      <c r="B1637" s="224" t="s">
        <v>276</v>
      </c>
      <c r="C1637" s="224">
        <v>28.566924255117961</v>
      </c>
      <c r="D1637" s="224" t="s">
        <v>765</v>
      </c>
      <c r="E1637" s="224">
        <f>'Project Details and Calculation'!$Y$186</f>
        <v>28.084030671018304</v>
      </c>
      <c r="F1637" s="224">
        <v>38.983590921784625</v>
      </c>
      <c r="G1637" s="224">
        <v>28.85259349766914</v>
      </c>
      <c r="H1637" s="224">
        <v>38.983590921784625</v>
      </c>
      <c r="I1637" s="224" t="s">
        <v>279</v>
      </c>
      <c r="J1637" s="224" t="s">
        <v>277</v>
      </c>
      <c r="K1637" s="225">
        <v>0</v>
      </c>
    </row>
    <row r="1638" spans="2:11" x14ac:dyDescent="0.15">
      <c r="B1638" s="224" t="s">
        <v>276</v>
      </c>
      <c r="C1638" s="224">
        <v>33.775257588451289</v>
      </c>
      <c r="D1638" s="224" t="s">
        <v>772</v>
      </c>
      <c r="E1638" s="224">
        <f>'Project Details and Calculation'!$Y$187</f>
        <v>33.292364004351633</v>
      </c>
      <c r="F1638" s="224">
        <v>38.983590921784625</v>
      </c>
      <c r="G1638" s="224">
        <v>34.113010164335805</v>
      </c>
      <c r="H1638" s="224">
        <v>38.983590921784625</v>
      </c>
      <c r="I1638" s="224" t="s">
        <v>279</v>
      </c>
      <c r="J1638" s="224" t="s">
        <v>277</v>
      </c>
      <c r="K1638" s="225">
        <v>0</v>
      </c>
    </row>
    <row r="1639" spans="2:11" x14ac:dyDescent="0.15">
      <c r="B1639" s="224" t="s">
        <v>276</v>
      </c>
      <c r="C1639" s="224">
        <v>38.983590921784625</v>
      </c>
      <c r="D1639" s="224" t="s">
        <v>779</v>
      </c>
      <c r="E1639" s="224">
        <f>'Project Details and Calculation'!$Y$188</f>
        <v>38.500697337684969</v>
      </c>
      <c r="F1639" s="224">
        <v>38.983590921784625</v>
      </c>
      <c r="G1639" s="224">
        <v>39.373426831002469</v>
      </c>
      <c r="H1639" s="224">
        <v>38.983590921784625</v>
      </c>
      <c r="I1639" s="224" t="s">
        <v>279</v>
      </c>
      <c r="J1639" s="224" t="s">
        <v>277</v>
      </c>
      <c r="K1639" s="225">
        <v>0</v>
      </c>
    </row>
    <row r="1640" spans="2:11" x14ac:dyDescent="0.15">
      <c r="B1640" s="224" t="s">
        <v>276</v>
      </c>
      <c r="C1640" s="224">
        <v>44.191924255117961</v>
      </c>
      <c r="D1640" s="224" t="s">
        <v>786</v>
      </c>
      <c r="E1640" s="224">
        <f>'Project Details and Calculation'!$Y$189</f>
        <v>43.709030671018304</v>
      </c>
      <c r="F1640" s="224">
        <v>38.983590921784625</v>
      </c>
      <c r="G1640" s="224">
        <v>44.63384349766914</v>
      </c>
      <c r="H1640" s="224">
        <v>38.983590921784625</v>
      </c>
      <c r="I1640" s="224" t="s">
        <v>279</v>
      </c>
      <c r="J1640" s="224" t="s">
        <v>277</v>
      </c>
      <c r="K1640" s="225">
        <v>0</v>
      </c>
    </row>
    <row r="1641" spans="2:11" x14ac:dyDescent="0.15">
      <c r="B1641" s="224" t="s">
        <v>276</v>
      </c>
      <c r="C1641" s="224">
        <v>49.400257588451289</v>
      </c>
      <c r="D1641" s="224" t="s">
        <v>793</v>
      </c>
      <c r="E1641" s="224">
        <f>'Project Details and Calculation'!$Y$190</f>
        <v>48.917364004351633</v>
      </c>
      <c r="F1641" s="224">
        <v>38.983590921784625</v>
      </c>
      <c r="G1641" s="224">
        <v>49.894260164335805</v>
      </c>
      <c r="H1641" s="224">
        <v>38.983590921784625</v>
      </c>
      <c r="I1641" s="224" t="s">
        <v>279</v>
      </c>
      <c r="J1641" s="224" t="s">
        <v>277</v>
      </c>
      <c r="K1641" s="225">
        <v>0</v>
      </c>
    </row>
    <row r="1642" spans="2:11" x14ac:dyDescent="0.15">
      <c r="B1642" s="224" t="s">
        <v>276</v>
      </c>
      <c r="C1642" s="224">
        <v>54.608590921784625</v>
      </c>
      <c r="D1642" s="224" t="s">
        <v>800</v>
      </c>
      <c r="E1642" s="224">
        <f>'Project Details and Calculation'!$Y$191</f>
        <v>54.125697337684969</v>
      </c>
      <c r="F1642" s="224">
        <v>38.983590921784625</v>
      </c>
      <c r="G1642" s="224">
        <v>55.154676831002469</v>
      </c>
      <c r="H1642" s="224">
        <v>38.983590921784625</v>
      </c>
      <c r="I1642" s="224" t="s">
        <v>279</v>
      </c>
      <c r="J1642" s="224" t="s">
        <v>277</v>
      </c>
      <c r="K1642" s="225">
        <v>0</v>
      </c>
    </row>
    <row r="1643" spans="2:11" x14ac:dyDescent="0.15">
      <c r="B1643" s="224" t="s">
        <v>276</v>
      </c>
      <c r="C1643" s="224">
        <v>59.816924255117961</v>
      </c>
      <c r="D1643" s="224" t="s">
        <v>807</v>
      </c>
      <c r="E1643" s="224">
        <f>'Project Details and Calculation'!$Y$192</f>
        <v>59.334030671018304</v>
      </c>
      <c r="F1643" s="224">
        <v>38.983590921784625</v>
      </c>
      <c r="G1643" s="224">
        <v>60.41509349766914</v>
      </c>
      <c r="H1643" s="224">
        <v>38.983590921784625</v>
      </c>
      <c r="I1643" s="224" t="s">
        <v>279</v>
      </c>
      <c r="J1643" s="224" t="s">
        <v>277</v>
      </c>
      <c r="K1643" s="225">
        <v>0</v>
      </c>
    </row>
    <row r="1644" spans="2:11" x14ac:dyDescent="0.15">
      <c r="B1644" s="224" t="s">
        <v>276</v>
      </c>
      <c r="C1644" s="224">
        <v>70.233590921784611</v>
      </c>
      <c r="D1644" s="224" t="s">
        <v>814</v>
      </c>
      <c r="E1644" s="224">
        <f>'Project Details and Calculation'!$Y$193</f>
        <v>69.750697337684969</v>
      </c>
      <c r="F1644" s="224">
        <v>38.983590921784625</v>
      </c>
      <c r="G1644" s="224">
        <v>70.935926831002462</v>
      </c>
      <c r="H1644" s="224">
        <v>38.983590921784625</v>
      </c>
      <c r="I1644" s="224" t="s">
        <v>279</v>
      </c>
      <c r="J1644" s="224" t="s">
        <v>277</v>
      </c>
      <c r="K1644" s="225">
        <v>0</v>
      </c>
    </row>
    <row r="1645" spans="2:11" x14ac:dyDescent="0.15">
      <c r="B1645" s="224" t="s">
        <v>276</v>
      </c>
      <c r="C1645" s="224">
        <v>80.650257588451282</v>
      </c>
      <c r="D1645" s="224" t="s">
        <v>821</v>
      </c>
      <c r="E1645" s="224">
        <f>'Project Details and Calculation'!$Y$194</f>
        <v>80.16736400435164</v>
      </c>
      <c r="F1645" s="224">
        <v>38.983590921784625</v>
      </c>
      <c r="G1645" s="224">
        <v>81.45676016433579</v>
      </c>
      <c r="H1645" s="224">
        <v>38.983590921784625</v>
      </c>
      <c r="I1645" s="224" t="s">
        <v>279</v>
      </c>
      <c r="J1645" s="224" t="s">
        <v>277</v>
      </c>
      <c r="K1645" s="225">
        <v>0</v>
      </c>
    </row>
    <row r="1646" spans="2:11" x14ac:dyDescent="0.15">
      <c r="B1646" s="224" t="s">
        <v>276</v>
      </c>
      <c r="C1646" s="224">
        <v>91.066924255117954</v>
      </c>
      <c r="D1646" s="224" t="s">
        <v>828</v>
      </c>
      <c r="E1646" s="224">
        <f>'Project Details and Calculation'!$Y$195</f>
        <v>90.584030671018297</v>
      </c>
      <c r="F1646" s="224">
        <v>38.983590921784625</v>
      </c>
      <c r="G1646" s="224">
        <v>91.977593497669133</v>
      </c>
      <c r="H1646" s="224">
        <v>38.983590921784625</v>
      </c>
      <c r="I1646" s="224" t="s">
        <v>279</v>
      </c>
      <c r="J1646" s="224" t="s">
        <v>277</v>
      </c>
      <c r="K1646" s="225">
        <v>0</v>
      </c>
    </row>
    <row r="1647" spans="2:11" x14ac:dyDescent="0.15">
      <c r="B1647" s="224" t="s">
        <v>276</v>
      </c>
      <c r="C1647" s="224">
        <v>101.48359092178461</v>
      </c>
      <c r="D1647" s="224" t="s">
        <v>835</v>
      </c>
      <c r="E1647" s="224">
        <f>'Project Details and Calculation'!$Y$196</f>
        <v>101.00069733768497</v>
      </c>
      <c r="F1647" s="224">
        <v>38.983590921784625</v>
      </c>
      <c r="G1647" s="224">
        <v>102.49842683100246</v>
      </c>
      <c r="H1647" s="224">
        <v>38.983590921784625</v>
      </c>
      <c r="I1647" s="224" t="s">
        <v>279</v>
      </c>
      <c r="J1647" s="224" t="s">
        <v>277</v>
      </c>
      <c r="K1647" s="225">
        <v>0</v>
      </c>
    </row>
    <row r="1648" spans="2:11" x14ac:dyDescent="0.15">
      <c r="B1648" s="224" t="s">
        <v>276</v>
      </c>
      <c r="C1648" s="224">
        <v>111.90025758845128</v>
      </c>
      <c r="D1648" s="224" t="s">
        <v>842</v>
      </c>
      <c r="E1648" s="224">
        <f>'Project Details and Calculation'!$Y$197</f>
        <v>111.41736400435165</v>
      </c>
      <c r="F1648" s="224">
        <v>38.983590921784625</v>
      </c>
      <c r="G1648" s="224">
        <v>113.01926016433579</v>
      </c>
      <c r="H1648" s="224">
        <v>38.983590921784625</v>
      </c>
      <c r="I1648" s="224" t="s">
        <v>279</v>
      </c>
      <c r="J1648" s="224" t="s">
        <v>277</v>
      </c>
      <c r="K1648" s="225">
        <v>0</v>
      </c>
    </row>
    <row r="1649" spans="2:11" x14ac:dyDescent="0.15">
      <c r="B1649" s="224" t="s">
        <v>276</v>
      </c>
      <c r="C1649" s="224">
        <v>122.31692425511795</v>
      </c>
      <c r="D1649" s="224" t="s">
        <v>849</v>
      </c>
      <c r="E1649" s="224">
        <f>'Project Details and Calculation'!$Y$198</f>
        <v>121.83403067101831</v>
      </c>
      <c r="F1649" s="224">
        <v>38.983590921784625</v>
      </c>
      <c r="G1649" s="224">
        <v>123.54009349766913</v>
      </c>
      <c r="H1649" s="224">
        <v>38.983590921784625</v>
      </c>
      <c r="I1649" s="224" t="s">
        <v>279</v>
      </c>
      <c r="J1649" s="224" t="s">
        <v>277</v>
      </c>
      <c r="K1649" s="225">
        <v>0</v>
      </c>
    </row>
    <row r="1650" spans="2:11" x14ac:dyDescent="0.15">
      <c r="B1650" s="224" t="s">
        <v>276</v>
      </c>
      <c r="C1650" s="224">
        <v>132.73359092178461</v>
      </c>
      <c r="D1650" s="224" t="s">
        <v>856</v>
      </c>
      <c r="E1650" s="224">
        <f>'Project Details and Calculation'!$Y$199</f>
        <v>132.25069733768498</v>
      </c>
      <c r="F1650" s="224">
        <v>38.983590921784625</v>
      </c>
      <c r="G1650" s="224">
        <v>134.06092683100246</v>
      </c>
      <c r="H1650" s="224">
        <v>38.983590921784625</v>
      </c>
      <c r="I1650" s="224" t="s">
        <v>279</v>
      </c>
      <c r="J1650" s="224" t="s">
        <v>277</v>
      </c>
      <c r="K1650" s="225">
        <v>0</v>
      </c>
    </row>
    <row r="1651" spans="2:11" x14ac:dyDescent="0.15">
      <c r="B1651" s="224" t="s">
        <v>276</v>
      </c>
      <c r="C1651" s="224">
        <v>143.1502575884513</v>
      </c>
      <c r="D1651" s="224" t="s">
        <v>863</v>
      </c>
      <c r="E1651" s="224">
        <f>'Project Details and Calculation'!$Y$200</f>
        <v>142.66736400435164</v>
      </c>
      <c r="F1651" s="224">
        <v>38.983590921784625</v>
      </c>
      <c r="G1651" s="224">
        <v>144.5817601643358</v>
      </c>
      <c r="H1651" s="224">
        <v>38.983590921784625</v>
      </c>
      <c r="I1651" s="224" t="s">
        <v>279</v>
      </c>
      <c r="J1651" s="224" t="s">
        <v>277</v>
      </c>
      <c r="K1651" s="225">
        <v>0</v>
      </c>
    </row>
    <row r="1652" spans="2:11" x14ac:dyDescent="0.15">
      <c r="B1652" s="224" t="s">
        <v>276</v>
      </c>
      <c r="C1652" s="224">
        <v>153.56692425511795</v>
      </c>
      <c r="D1652" s="224" t="s">
        <v>870</v>
      </c>
      <c r="E1652" s="224">
        <f>'Project Details and Calculation'!$Y$201</f>
        <v>153.08403067101833</v>
      </c>
      <c r="F1652" s="224">
        <v>38.983590921784625</v>
      </c>
      <c r="G1652" s="224">
        <v>155.10259349766915</v>
      </c>
      <c r="H1652" s="224">
        <v>38.983590921784625</v>
      </c>
      <c r="I1652" s="224" t="s">
        <v>279</v>
      </c>
      <c r="J1652" s="224" t="s">
        <v>277</v>
      </c>
      <c r="K1652" s="225">
        <v>0</v>
      </c>
    </row>
    <row r="1653" spans="2:11" x14ac:dyDescent="0.15">
      <c r="B1653" s="224" t="s">
        <v>276</v>
      </c>
      <c r="C1653" s="224">
        <v>163.98359092178461</v>
      </c>
      <c r="D1653" s="224" t="s">
        <v>877</v>
      </c>
      <c r="E1653" s="224">
        <f>'Project Details and Calculation'!$Y$202</f>
        <v>163.50069733768498</v>
      </c>
      <c r="F1653" s="224">
        <v>38.983590921784625</v>
      </c>
      <c r="G1653" s="224">
        <v>165.62342683100246</v>
      </c>
      <c r="H1653" s="224">
        <v>38.983590921784625</v>
      </c>
      <c r="I1653" s="224" t="s">
        <v>279</v>
      </c>
      <c r="J1653" s="224" t="s">
        <v>277</v>
      </c>
      <c r="K1653" s="225">
        <v>0</v>
      </c>
    </row>
    <row r="1654" spans="2:11" x14ac:dyDescent="0.15">
      <c r="B1654" s="224" t="s">
        <v>276</v>
      </c>
      <c r="C1654" s="224">
        <v>174.4002575884513</v>
      </c>
      <c r="D1654" s="224" t="s">
        <v>884</v>
      </c>
      <c r="E1654" s="224">
        <f>'Project Details and Calculation'!$Y$203</f>
        <v>173.91736400435164</v>
      </c>
      <c r="F1654" s="224">
        <v>38.983590921784625</v>
      </c>
      <c r="G1654" s="224">
        <v>176.1442601643358</v>
      </c>
      <c r="H1654" s="224">
        <v>38.983590921784625</v>
      </c>
      <c r="I1654" s="224" t="s">
        <v>279</v>
      </c>
      <c r="J1654" s="224" t="s">
        <v>277</v>
      </c>
      <c r="K1654" s="225">
        <v>0</v>
      </c>
    </row>
    <row r="1655" spans="2:11" x14ac:dyDescent="0.15">
      <c r="B1655" s="224" t="s">
        <v>276</v>
      </c>
      <c r="C1655" s="224">
        <v>184.81692425511795</v>
      </c>
      <c r="D1655" s="224" t="s">
        <v>891</v>
      </c>
      <c r="E1655" s="224">
        <f>'Project Details and Calculation'!$Y$204</f>
        <v>184.33403067101833</v>
      </c>
      <c r="F1655" s="224">
        <v>38.983590921784625</v>
      </c>
      <c r="G1655" s="224">
        <v>186.66509349766915</v>
      </c>
      <c r="H1655" s="224">
        <v>38.983590921784625</v>
      </c>
      <c r="I1655" s="224" t="s">
        <v>279</v>
      </c>
      <c r="J1655" s="224" t="s">
        <v>277</v>
      </c>
      <c r="K1655" s="225">
        <v>0</v>
      </c>
    </row>
    <row r="1656" spans="2:11" x14ac:dyDescent="0.15">
      <c r="B1656" s="224" t="s">
        <v>276</v>
      </c>
      <c r="C1656" s="224">
        <v>195.23359092178461</v>
      </c>
      <c r="D1656" s="224" t="s">
        <v>898</v>
      </c>
      <c r="E1656" s="224">
        <f>'Project Details and Calculation'!$Y$205</f>
        <v>194.75069733768498</v>
      </c>
      <c r="F1656" s="224">
        <v>38.983590921784625</v>
      </c>
      <c r="G1656" s="224">
        <v>197.18592683100246</v>
      </c>
      <c r="H1656" s="224">
        <v>38.983590921784625</v>
      </c>
      <c r="I1656" s="224" t="s">
        <v>279</v>
      </c>
      <c r="J1656" s="224" t="s">
        <v>277</v>
      </c>
      <c r="K1656" s="225">
        <v>0</v>
      </c>
    </row>
    <row r="1657" spans="2:11" x14ac:dyDescent="0.15">
      <c r="B1657" s="224" t="s">
        <v>276</v>
      </c>
      <c r="C1657" s="224">
        <v>205.6502575884513</v>
      </c>
      <c r="D1657" s="224" t="s">
        <v>905</v>
      </c>
      <c r="E1657" s="224">
        <f>'Project Details and Calculation'!$Y$206</f>
        <v>205.16736400435164</v>
      </c>
      <c r="F1657" s="224">
        <v>38.983590921784625</v>
      </c>
      <c r="G1657" s="224">
        <v>207.7067601643358</v>
      </c>
      <c r="H1657" s="224">
        <v>38.983590921784625</v>
      </c>
      <c r="I1657" s="224" t="s">
        <v>279</v>
      </c>
      <c r="J1657" s="224" t="s">
        <v>277</v>
      </c>
      <c r="K1657" s="225">
        <v>0</v>
      </c>
    </row>
    <row r="1658" spans="2:11" x14ac:dyDescent="0.15">
      <c r="B1658" s="224" t="s">
        <v>276</v>
      </c>
      <c r="C1658" s="224">
        <v>216.06692425511795</v>
      </c>
      <c r="D1658" s="224" t="s">
        <v>912</v>
      </c>
      <c r="E1658" s="224">
        <f>'Project Details and Calculation'!$Y$207</f>
        <v>215.58403067101833</v>
      </c>
      <c r="F1658" s="224">
        <v>38.983590921784625</v>
      </c>
      <c r="G1658" s="224">
        <v>218.22759349766915</v>
      </c>
      <c r="H1658" s="224">
        <v>38.983590921784625</v>
      </c>
      <c r="I1658" s="224" t="s">
        <v>279</v>
      </c>
      <c r="J1658" s="224" t="s">
        <v>277</v>
      </c>
      <c r="K1658" s="225">
        <v>0</v>
      </c>
    </row>
    <row r="1659" spans="2:11" x14ac:dyDescent="0.15">
      <c r="B1659" s="224" t="s">
        <v>276</v>
      </c>
      <c r="C1659" s="224">
        <v>226.48359092178461</v>
      </c>
      <c r="D1659" s="224" t="s">
        <v>919</v>
      </c>
      <c r="E1659" s="224">
        <f>'Project Details and Calculation'!$Y$208</f>
        <v>226.00069733768498</v>
      </c>
      <c r="F1659" s="224">
        <v>38.983590921784625</v>
      </c>
      <c r="G1659" s="224">
        <v>228.74842683100246</v>
      </c>
      <c r="H1659" s="224">
        <v>38.983590921784625</v>
      </c>
      <c r="I1659" s="224" t="s">
        <v>279</v>
      </c>
      <c r="J1659" s="224" t="s">
        <v>277</v>
      </c>
      <c r="K1659" s="225">
        <v>0</v>
      </c>
    </row>
    <row r="1660" spans="2:11" x14ac:dyDescent="0.15">
      <c r="B1660" s="224" t="s">
        <v>276</v>
      </c>
      <c r="C1660" s="224">
        <v>236.9002575884513</v>
      </c>
      <c r="D1660" s="224" t="s">
        <v>926</v>
      </c>
      <c r="E1660" s="224">
        <f>'Project Details and Calculation'!$Y$209</f>
        <v>236.41736400435164</v>
      </c>
      <c r="F1660" s="224">
        <v>38.983590921784625</v>
      </c>
      <c r="G1660" s="224">
        <v>239.2692601643358</v>
      </c>
      <c r="H1660" s="224">
        <v>38.983590921784625</v>
      </c>
      <c r="I1660" s="224" t="s">
        <v>279</v>
      </c>
      <c r="J1660" s="224" t="s">
        <v>277</v>
      </c>
      <c r="K1660" s="225">
        <v>0</v>
      </c>
    </row>
    <row r="1661" spans="2:11" x14ac:dyDescent="0.15">
      <c r="B1661" s="224" t="s">
        <v>276</v>
      </c>
      <c r="C1661" s="224">
        <v>247.31692425511795</v>
      </c>
      <c r="D1661" s="224" t="s">
        <v>933</v>
      </c>
      <c r="E1661" s="224">
        <f>'Project Details and Calculation'!$Y$210</f>
        <v>246.83403067101833</v>
      </c>
      <c r="F1661" s="224">
        <v>38.983590921784625</v>
      </c>
      <c r="G1661" s="224">
        <v>249.79009349766915</v>
      </c>
      <c r="H1661" s="224">
        <v>38.983590921784625</v>
      </c>
      <c r="I1661" s="224" t="s">
        <v>279</v>
      </c>
      <c r="J1661" s="224" t="s">
        <v>277</v>
      </c>
      <c r="K1661" s="225">
        <v>0</v>
      </c>
    </row>
    <row r="1662" spans="2:11" x14ac:dyDescent="0.15">
      <c r="B1662" s="224" t="s">
        <v>276</v>
      </c>
      <c r="C1662" s="224">
        <v>257.73359092178464</v>
      </c>
      <c r="D1662" s="224" t="s">
        <v>940</v>
      </c>
      <c r="E1662" s="224">
        <f>'Project Details and Calculation'!$Y$211</f>
        <v>257.25069733768498</v>
      </c>
      <c r="F1662" s="224">
        <v>38.983590921784625</v>
      </c>
      <c r="G1662" s="224">
        <v>260.31092683100246</v>
      </c>
      <c r="H1662" s="224">
        <v>38.983590921784625</v>
      </c>
      <c r="I1662" s="224" t="s">
        <v>279</v>
      </c>
      <c r="J1662" s="224" t="s">
        <v>277</v>
      </c>
      <c r="K1662" s="225">
        <v>0</v>
      </c>
    </row>
    <row r="1663" spans="2:11" x14ac:dyDescent="0.15">
      <c r="B1663" s="224" t="s">
        <v>276</v>
      </c>
      <c r="C1663" s="224">
        <v>268.15025758845127</v>
      </c>
      <c r="D1663" s="224" t="s">
        <v>947</v>
      </c>
      <c r="E1663" s="224">
        <f>'Project Details and Calculation'!$Y$212</f>
        <v>267.66736400435167</v>
      </c>
      <c r="F1663" s="224">
        <v>38.983590921784625</v>
      </c>
      <c r="G1663" s="224">
        <v>270.83176016433578</v>
      </c>
      <c r="H1663" s="224">
        <v>38.983590921784625</v>
      </c>
      <c r="I1663" s="224" t="s">
        <v>279</v>
      </c>
      <c r="J1663" s="224" t="s">
        <v>277</v>
      </c>
      <c r="K1663" s="225">
        <v>0</v>
      </c>
    </row>
    <row r="1664" spans="2:11" x14ac:dyDescent="0.15">
      <c r="B1664" s="224" t="s">
        <v>1337</v>
      </c>
      <c r="C1664" s="224">
        <v>0</v>
      </c>
      <c r="D1664" s="224" t="s">
        <v>1292</v>
      </c>
      <c r="E1664" s="224">
        <f>Sheet4!$B$27</f>
        <v>0</v>
      </c>
      <c r="F1664" s="224">
        <v>38.983590921784625</v>
      </c>
      <c r="G1664" s="224">
        <v>0</v>
      </c>
      <c r="H1664" s="224">
        <v>38.983590921784625</v>
      </c>
      <c r="I1664" s="224" t="s">
        <v>279</v>
      </c>
      <c r="J1664" s="224" t="s">
        <v>277</v>
      </c>
    </row>
    <row r="1665" spans="2:10" x14ac:dyDescent="0.15">
      <c r="B1665" s="224" t="s">
        <v>1337</v>
      </c>
      <c r="C1665" s="224">
        <v>0</v>
      </c>
      <c r="D1665" s="224" t="s">
        <v>1297</v>
      </c>
      <c r="E1665" s="224">
        <f>Sheet4!$B$29</f>
        <v>0</v>
      </c>
      <c r="F1665" s="224">
        <v>38.983590921784625</v>
      </c>
      <c r="G1665" s="224">
        <v>0</v>
      </c>
      <c r="H1665" s="224">
        <v>38.983590921784625</v>
      </c>
      <c r="I1665" s="224" t="s">
        <v>279</v>
      </c>
      <c r="J1665" s="224" t="s">
        <v>277</v>
      </c>
    </row>
    <row r="1666" spans="2:10" x14ac:dyDescent="0.15">
      <c r="B1666" s="224" t="s">
        <v>276</v>
      </c>
      <c r="C1666" s="224">
        <v>0</v>
      </c>
      <c r="D1666" s="224" t="s">
        <v>324</v>
      </c>
      <c r="E1666" s="224">
        <f>'Project Details and Calculation'!$C$101</f>
        <v>0</v>
      </c>
      <c r="F1666" s="224">
        <v>38.983590921784625</v>
      </c>
      <c r="G1666" s="224">
        <v>0</v>
      </c>
      <c r="H1666" s="224">
        <v>38.983590921784625</v>
      </c>
      <c r="I1666" s="224" t="s">
        <v>279</v>
      </c>
      <c r="J1666" s="224" t="s">
        <v>277</v>
      </c>
    </row>
    <row r="1667" spans="2:10" x14ac:dyDescent="0.15">
      <c r="B1667" s="224" t="s">
        <v>276</v>
      </c>
      <c r="C1667" s="224">
        <v>0</v>
      </c>
      <c r="D1667" s="224" t="s">
        <v>325</v>
      </c>
      <c r="E1667" s="224">
        <f>'Project Details and Calculation'!$C$102</f>
        <v>0</v>
      </c>
      <c r="F1667" s="224">
        <v>38.983590921784625</v>
      </c>
      <c r="G1667" s="224">
        <v>0</v>
      </c>
      <c r="H1667" s="224">
        <v>38.983590921784625</v>
      </c>
      <c r="I1667" s="224" t="s">
        <v>279</v>
      </c>
      <c r="J1667" s="224" t="s">
        <v>277</v>
      </c>
    </row>
    <row r="1668" spans="2:10" x14ac:dyDescent="0.15">
      <c r="B1668" s="224" t="s">
        <v>276</v>
      </c>
      <c r="C1668" s="224">
        <v>0</v>
      </c>
      <c r="D1668" s="224" t="s">
        <v>326</v>
      </c>
      <c r="E1668" s="224">
        <f>'Project Details and Calculation'!$C$104</f>
        <v>0</v>
      </c>
      <c r="F1668" s="224">
        <v>38.983590921784625</v>
      </c>
      <c r="G1668" s="224">
        <v>0</v>
      </c>
      <c r="H1668" s="224">
        <v>38.983590921784625</v>
      </c>
      <c r="I1668" s="224" t="s">
        <v>279</v>
      </c>
      <c r="J1668" s="224" t="s">
        <v>277</v>
      </c>
    </row>
    <row r="1669" spans="2:10" x14ac:dyDescent="0.15">
      <c r="B1669" s="224" t="s">
        <v>276</v>
      </c>
      <c r="C1669" s="224">
        <v>0</v>
      </c>
      <c r="D1669" s="224" t="s">
        <v>497</v>
      </c>
      <c r="E1669" s="224">
        <f>'Project Details and Calculation'!$C$26</f>
        <v>0</v>
      </c>
      <c r="F1669" s="224">
        <v>38.983590921784625</v>
      </c>
      <c r="G1669" s="224">
        <v>0</v>
      </c>
      <c r="H1669" s="224">
        <v>38.983590921784625</v>
      </c>
      <c r="I1669" s="224" t="s">
        <v>279</v>
      </c>
      <c r="J1669" s="224" t="s">
        <v>277</v>
      </c>
    </row>
    <row r="1670" spans="2:10" x14ac:dyDescent="0.15">
      <c r="B1670" s="224" t="s">
        <v>1337</v>
      </c>
      <c r="C1670" s="224">
        <v>0</v>
      </c>
      <c r="D1670" s="224" t="s">
        <v>461</v>
      </c>
      <c r="E1670" s="224">
        <f>Sheet4!$C$27</f>
        <v>0</v>
      </c>
      <c r="F1670" s="224">
        <v>38.983590921784625</v>
      </c>
      <c r="G1670" s="224">
        <v>0</v>
      </c>
      <c r="H1670" s="224">
        <v>38.983590921784625</v>
      </c>
      <c r="I1670" s="224" t="s">
        <v>279</v>
      </c>
      <c r="J1670" s="224" t="s">
        <v>277</v>
      </c>
    </row>
    <row r="1671" spans="2:10" x14ac:dyDescent="0.15">
      <c r="B1671" s="224" t="s">
        <v>1337</v>
      </c>
      <c r="C1671" s="224">
        <v>0</v>
      </c>
      <c r="D1671" s="224" t="s">
        <v>466</v>
      </c>
      <c r="E1671" s="224">
        <f>Sheet4!$C$29</f>
        <v>0</v>
      </c>
      <c r="F1671" s="224">
        <v>38.983590921784625</v>
      </c>
      <c r="G1671" s="224">
        <v>0</v>
      </c>
      <c r="H1671" s="224">
        <v>38.983590921784625</v>
      </c>
      <c r="I1671" s="224" t="s">
        <v>279</v>
      </c>
      <c r="J1671" s="224" t="s">
        <v>277</v>
      </c>
    </row>
    <row r="1672" spans="2:10" x14ac:dyDescent="0.15">
      <c r="B1672" s="224" t="s">
        <v>276</v>
      </c>
      <c r="C1672" s="224">
        <v>0</v>
      </c>
      <c r="D1672" s="224" t="s">
        <v>293</v>
      </c>
      <c r="E1672" s="224">
        <f>'Project Details and Calculation'!$C$46</f>
        <v>0</v>
      </c>
      <c r="F1672" s="224">
        <v>38.983590921784625</v>
      </c>
      <c r="G1672" s="224">
        <v>0</v>
      </c>
      <c r="H1672" s="224">
        <v>38.983590921784625</v>
      </c>
      <c r="I1672" s="224" t="s">
        <v>279</v>
      </c>
      <c r="J1672" s="224" t="s">
        <v>277</v>
      </c>
    </row>
    <row r="1673" spans="2:10" x14ac:dyDescent="0.15">
      <c r="B1673" s="224" t="s">
        <v>276</v>
      </c>
      <c r="C1673" s="224">
        <v>0</v>
      </c>
      <c r="D1673" s="224" t="s">
        <v>294</v>
      </c>
      <c r="E1673" s="224">
        <f>'Project Details and Calculation'!$C$47</f>
        <v>0</v>
      </c>
      <c r="F1673" s="224">
        <v>38.983590921784625</v>
      </c>
      <c r="G1673" s="224">
        <v>0</v>
      </c>
      <c r="H1673" s="224">
        <v>38.983590921784625</v>
      </c>
      <c r="I1673" s="224" t="s">
        <v>279</v>
      </c>
      <c r="J1673" s="224" t="s">
        <v>277</v>
      </c>
    </row>
    <row r="1674" spans="2:10" x14ac:dyDescent="0.15">
      <c r="B1674" s="224" t="s">
        <v>276</v>
      </c>
      <c r="C1674" s="224">
        <v>0</v>
      </c>
      <c r="D1674" s="224" t="s">
        <v>295</v>
      </c>
      <c r="E1674" s="224">
        <f>'Project Details and Calculation'!$C$48</f>
        <v>0</v>
      </c>
      <c r="F1674" s="224">
        <v>38.983590921784625</v>
      </c>
      <c r="G1674" s="224">
        <v>0</v>
      </c>
      <c r="H1674" s="224">
        <v>38.983590921784625</v>
      </c>
      <c r="I1674" s="224" t="s">
        <v>279</v>
      </c>
      <c r="J1674" s="224" t="s">
        <v>277</v>
      </c>
    </row>
    <row r="1675" spans="2:10" x14ac:dyDescent="0.15">
      <c r="B1675" s="224" t="s">
        <v>276</v>
      </c>
      <c r="C1675" s="224">
        <v>0</v>
      </c>
      <c r="D1675" s="224" t="s">
        <v>296</v>
      </c>
      <c r="E1675" s="224">
        <f>'Project Details and Calculation'!$C$49</f>
        <v>0</v>
      </c>
      <c r="F1675" s="224">
        <v>38.983590921784625</v>
      </c>
      <c r="G1675" s="224">
        <v>0</v>
      </c>
      <c r="H1675" s="224">
        <v>38.983590921784625</v>
      </c>
      <c r="I1675" s="224" t="s">
        <v>279</v>
      </c>
      <c r="J1675" s="224" t="s">
        <v>277</v>
      </c>
    </row>
    <row r="1676" spans="2:10" x14ac:dyDescent="0.15">
      <c r="B1676" s="224" t="s">
        <v>276</v>
      </c>
      <c r="C1676" s="224">
        <v>0</v>
      </c>
      <c r="D1676" s="224" t="s">
        <v>297</v>
      </c>
      <c r="E1676" s="224">
        <f>'Project Details and Calculation'!$C$50</f>
        <v>0</v>
      </c>
      <c r="F1676" s="224">
        <v>38.983590921784625</v>
      </c>
      <c r="G1676" s="224">
        <v>0</v>
      </c>
      <c r="H1676" s="224">
        <v>38.983590921784625</v>
      </c>
      <c r="I1676" s="224" t="s">
        <v>279</v>
      </c>
      <c r="J1676" s="224" t="s">
        <v>277</v>
      </c>
    </row>
    <row r="1677" spans="2:10" x14ac:dyDescent="0.15">
      <c r="B1677" s="224" t="s">
        <v>276</v>
      </c>
      <c r="C1677" s="224">
        <v>0</v>
      </c>
      <c r="D1677" s="224" t="s">
        <v>298</v>
      </c>
      <c r="E1677" s="224">
        <f>'Project Details and Calculation'!$C$51</f>
        <v>0</v>
      </c>
      <c r="F1677" s="224">
        <v>38.983590921784625</v>
      </c>
      <c r="G1677" s="224">
        <v>0</v>
      </c>
      <c r="H1677" s="224">
        <v>38.983590921784625</v>
      </c>
      <c r="I1677" s="224" t="s">
        <v>279</v>
      </c>
      <c r="J1677" s="224" t="s">
        <v>277</v>
      </c>
    </row>
    <row r="1678" spans="2:10" x14ac:dyDescent="0.15">
      <c r="B1678" s="224" t="s">
        <v>276</v>
      </c>
      <c r="C1678" s="224">
        <v>0</v>
      </c>
      <c r="D1678" s="224" t="s">
        <v>299</v>
      </c>
      <c r="E1678" s="224">
        <f>'Project Details and Calculation'!$C$53</f>
        <v>0</v>
      </c>
      <c r="F1678" s="224">
        <v>38.983590921784625</v>
      </c>
      <c r="G1678" s="224">
        <v>0</v>
      </c>
      <c r="H1678" s="224">
        <v>38.983590921784625</v>
      </c>
      <c r="I1678" s="224" t="s">
        <v>279</v>
      </c>
      <c r="J1678" s="224" t="s">
        <v>277</v>
      </c>
    </row>
    <row r="1679" spans="2:10" x14ac:dyDescent="0.15">
      <c r="B1679" s="224" t="s">
        <v>276</v>
      </c>
      <c r="C1679" s="224">
        <v>0</v>
      </c>
      <c r="D1679" s="224" t="s">
        <v>300</v>
      </c>
      <c r="E1679" s="224">
        <f>'Project Details and Calculation'!$C$54</f>
        <v>0</v>
      </c>
      <c r="F1679" s="224">
        <v>38.983590921784625</v>
      </c>
      <c r="G1679" s="224">
        <v>0</v>
      </c>
      <c r="H1679" s="224">
        <v>38.983590921784625</v>
      </c>
      <c r="I1679" s="224" t="s">
        <v>279</v>
      </c>
      <c r="J1679" s="224" t="s">
        <v>277</v>
      </c>
    </row>
    <row r="1680" spans="2:10" x14ac:dyDescent="0.15">
      <c r="B1680" s="224" t="s">
        <v>276</v>
      </c>
      <c r="C1680" s="224">
        <v>0</v>
      </c>
      <c r="D1680" s="224" t="s">
        <v>301</v>
      </c>
      <c r="E1680" s="224">
        <f>'Project Details and Calculation'!$C$56</f>
        <v>0</v>
      </c>
      <c r="F1680" s="224">
        <v>38.983590921784625</v>
      </c>
      <c r="G1680" s="224">
        <v>0</v>
      </c>
      <c r="H1680" s="224">
        <v>38.983590921784625</v>
      </c>
      <c r="I1680" s="224" t="s">
        <v>279</v>
      </c>
      <c r="J1680" s="224" t="s">
        <v>277</v>
      </c>
    </row>
    <row r="1681" spans="2:10" x14ac:dyDescent="0.15">
      <c r="B1681" s="224" t="s">
        <v>276</v>
      </c>
      <c r="C1681" s="224">
        <v>0</v>
      </c>
      <c r="D1681" s="224" t="s">
        <v>302</v>
      </c>
      <c r="E1681" s="224">
        <f>'Project Details and Calculation'!$C$58</f>
        <v>0</v>
      </c>
      <c r="F1681" s="224">
        <v>38.983590921784625</v>
      </c>
      <c r="G1681" s="224">
        <v>0</v>
      </c>
      <c r="H1681" s="224">
        <v>38.983590921784625</v>
      </c>
      <c r="I1681" s="224" t="s">
        <v>279</v>
      </c>
      <c r="J1681" s="224" t="s">
        <v>277</v>
      </c>
    </row>
    <row r="1682" spans="2:10" x14ac:dyDescent="0.15">
      <c r="B1682" s="224" t="s">
        <v>276</v>
      </c>
      <c r="C1682" s="224">
        <v>0</v>
      </c>
      <c r="D1682" s="224" t="s">
        <v>303</v>
      </c>
      <c r="E1682" s="224">
        <f>'Project Details and Calculation'!$C$59</f>
        <v>0</v>
      </c>
      <c r="F1682" s="224">
        <v>38.983590921784625</v>
      </c>
      <c r="G1682" s="224">
        <v>0</v>
      </c>
      <c r="H1682" s="224">
        <v>38.983590921784625</v>
      </c>
      <c r="I1682" s="224" t="s">
        <v>279</v>
      </c>
      <c r="J1682" s="224" t="s">
        <v>277</v>
      </c>
    </row>
    <row r="1683" spans="2:10" x14ac:dyDescent="0.15">
      <c r="B1683" s="224" t="s">
        <v>276</v>
      </c>
      <c r="C1683" s="224">
        <v>0</v>
      </c>
      <c r="D1683" s="224" t="s">
        <v>304</v>
      </c>
      <c r="E1683" s="224">
        <f>'Project Details and Calculation'!$C$60</f>
        <v>0</v>
      </c>
      <c r="F1683" s="224">
        <v>38.983590921784625</v>
      </c>
      <c r="G1683" s="224">
        <v>0</v>
      </c>
      <c r="H1683" s="224">
        <v>38.983590921784625</v>
      </c>
      <c r="I1683" s="224" t="s">
        <v>279</v>
      </c>
      <c r="J1683" s="224" t="s">
        <v>277</v>
      </c>
    </row>
    <row r="1684" spans="2:10" x14ac:dyDescent="0.15">
      <c r="B1684" s="224" t="s">
        <v>276</v>
      </c>
      <c r="C1684" s="224">
        <v>0</v>
      </c>
      <c r="D1684" s="224" t="s">
        <v>305</v>
      </c>
      <c r="E1684" s="224">
        <f>'Project Details and Calculation'!$C$61</f>
        <v>0</v>
      </c>
      <c r="F1684" s="224">
        <v>38.983590921784625</v>
      </c>
      <c r="G1684" s="224">
        <v>0</v>
      </c>
      <c r="H1684" s="224">
        <v>38.983590921784625</v>
      </c>
      <c r="I1684" s="224" t="s">
        <v>279</v>
      </c>
      <c r="J1684" s="224" t="s">
        <v>277</v>
      </c>
    </row>
    <row r="1685" spans="2:10" x14ac:dyDescent="0.15">
      <c r="B1685" s="224" t="s">
        <v>276</v>
      </c>
      <c r="C1685" s="224">
        <v>0</v>
      </c>
      <c r="D1685" s="224" t="s">
        <v>306</v>
      </c>
      <c r="E1685" s="224">
        <f>'Project Details and Calculation'!$C$62</f>
        <v>0</v>
      </c>
      <c r="F1685" s="224">
        <v>38.983590921784625</v>
      </c>
      <c r="G1685" s="224">
        <v>0</v>
      </c>
      <c r="H1685" s="224">
        <v>38.983590921784625</v>
      </c>
      <c r="I1685" s="224" t="s">
        <v>279</v>
      </c>
      <c r="J1685" s="224" t="s">
        <v>277</v>
      </c>
    </row>
    <row r="1686" spans="2:10" x14ac:dyDescent="0.15">
      <c r="B1686" s="224" t="s">
        <v>276</v>
      </c>
      <c r="C1686" s="224">
        <v>0</v>
      </c>
      <c r="D1686" s="224" t="s">
        <v>307</v>
      </c>
      <c r="E1686" s="224">
        <f>'Project Details and Calculation'!$C$63</f>
        <v>0</v>
      </c>
      <c r="F1686" s="224">
        <v>38.983590921784625</v>
      </c>
      <c r="G1686" s="224">
        <v>0</v>
      </c>
      <c r="H1686" s="224">
        <v>38.983590921784625</v>
      </c>
      <c r="I1686" s="224" t="s">
        <v>279</v>
      </c>
      <c r="J1686" s="224" t="s">
        <v>277</v>
      </c>
    </row>
    <row r="1687" spans="2:10" x14ac:dyDescent="0.15">
      <c r="B1687" s="224" t="s">
        <v>276</v>
      </c>
      <c r="C1687" s="224">
        <v>0</v>
      </c>
      <c r="D1687" s="224" t="s">
        <v>309</v>
      </c>
      <c r="E1687" s="224">
        <f>'Project Details and Calculation'!$C$65</f>
        <v>0</v>
      </c>
      <c r="F1687" s="224">
        <v>38.983590921784625</v>
      </c>
      <c r="G1687" s="224">
        <v>0</v>
      </c>
      <c r="H1687" s="224">
        <v>38.983590921784625</v>
      </c>
      <c r="I1687" s="224" t="s">
        <v>279</v>
      </c>
      <c r="J1687" s="224" t="s">
        <v>277</v>
      </c>
    </row>
    <row r="1688" spans="2:10" x14ac:dyDescent="0.15">
      <c r="B1688" s="224" t="s">
        <v>276</v>
      </c>
      <c r="C1688" s="224">
        <v>0</v>
      </c>
      <c r="D1688" s="224" t="s">
        <v>310</v>
      </c>
      <c r="E1688" s="224">
        <f>'Project Details and Calculation'!$C$66</f>
        <v>0</v>
      </c>
      <c r="F1688" s="224">
        <v>38.983590921784625</v>
      </c>
      <c r="G1688" s="224">
        <v>0</v>
      </c>
      <c r="H1688" s="224">
        <v>38.983590921784625</v>
      </c>
      <c r="I1688" s="224" t="s">
        <v>279</v>
      </c>
      <c r="J1688" s="224" t="s">
        <v>277</v>
      </c>
    </row>
    <row r="1689" spans="2:10" x14ac:dyDescent="0.15">
      <c r="B1689" s="224" t="s">
        <v>276</v>
      </c>
      <c r="C1689" s="224">
        <v>0</v>
      </c>
      <c r="D1689" s="224" t="s">
        <v>311</v>
      </c>
      <c r="E1689" s="224">
        <f>'Project Details and Calculation'!$C$67</f>
        <v>0</v>
      </c>
      <c r="F1689" s="224">
        <v>38.983590921784625</v>
      </c>
      <c r="G1689" s="224">
        <v>0</v>
      </c>
      <c r="H1689" s="224">
        <v>38.983590921784625</v>
      </c>
      <c r="I1689" s="224" t="s">
        <v>279</v>
      </c>
      <c r="J1689" s="224" t="s">
        <v>277</v>
      </c>
    </row>
    <row r="1690" spans="2:10" x14ac:dyDescent="0.15">
      <c r="B1690" s="224" t="s">
        <v>276</v>
      </c>
      <c r="C1690" s="224">
        <v>0</v>
      </c>
      <c r="D1690" s="224" t="s">
        <v>312</v>
      </c>
      <c r="E1690" s="224">
        <f>'Project Details and Calculation'!$C$68</f>
        <v>0</v>
      </c>
      <c r="F1690" s="224">
        <v>38.983590921784625</v>
      </c>
      <c r="G1690" s="224">
        <v>0</v>
      </c>
      <c r="H1690" s="224">
        <v>38.983590921784625</v>
      </c>
      <c r="I1690" s="224" t="s">
        <v>279</v>
      </c>
      <c r="J1690" s="224" t="s">
        <v>277</v>
      </c>
    </row>
    <row r="1691" spans="2:10" x14ac:dyDescent="0.15">
      <c r="B1691" s="224" t="s">
        <v>276</v>
      </c>
      <c r="C1691" s="224">
        <v>0</v>
      </c>
      <c r="D1691" s="224" t="s">
        <v>313</v>
      </c>
      <c r="E1691" s="224">
        <f>'Project Details and Calculation'!$C$69</f>
        <v>0</v>
      </c>
      <c r="F1691" s="224">
        <v>38.983590921784625</v>
      </c>
      <c r="G1691" s="224">
        <v>0</v>
      </c>
      <c r="H1691" s="224">
        <v>38.983590921784625</v>
      </c>
      <c r="I1691" s="224" t="s">
        <v>279</v>
      </c>
      <c r="J1691" s="224" t="s">
        <v>277</v>
      </c>
    </row>
    <row r="1692" spans="2:10" x14ac:dyDescent="0.15">
      <c r="B1692" s="224" t="s">
        <v>276</v>
      </c>
      <c r="C1692" s="224">
        <v>0</v>
      </c>
      <c r="D1692" s="224" t="s">
        <v>316</v>
      </c>
      <c r="E1692" s="224">
        <f>'Project Details and Calculation'!$C$83</f>
        <v>0</v>
      </c>
      <c r="F1692" s="224">
        <v>38.983590921784625</v>
      </c>
      <c r="G1692" s="224">
        <v>0</v>
      </c>
      <c r="H1692" s="224">
        <v>38.983590921784625</v>
      </c>
      <c r="I1692" s="224" t="s">
        <v>279</v>
      </c>
      <c r="J1692" s="224" t="s">
        <v>277</v>
      </c>
    </row>
    <row r="1693" spans="2:10" x14ac:dyDescent="0.15">
      <c r="B1693" s="224" t="s">
        <v>276</v>
      </c>
      <c r="C1693" s="224">
        <v>0</v>
      </c>
      <c r="D1693" s="224" t="s">
        <v>317</v>
      </c>
      <c r="E1693" s="224">
        <f>'Project Details and Calculation'!$C$84</f>
        <v>0</v>
      </c>
      <c r="F1693" s="224">
        <v>38.983590921784625</v>
      </c>
      <c r="G1693" s="224">
        <v>0</v>
      </c>
      <c r="H1693" s="224">
        <v>38.983590921784625</v>
      </c>
      <c r="I1693" s="224" t="s">
        <v>279</v>
      </c>
      <c r="J1693" s="224" t="s">
        <v>277</v>
      </c>
    </row>
    <row r="1694" spans="2:10" x14ac:dyDescent="0.15">
      <c r="B1694" s="224" t="s">
        <v>276</v>
      </c>
      <c r="C1694" s="224">
        <v>0</v>
      </c>
      <c r="D1694" s="224" t="s">
        <v>318</v>
      </c>
      <c r="E1694" s="224">
        <f>'Project Details and Calculation'!$C$85</f>
        <v>0</v>
      </c>
      <c r="F1694" s="224">
        <v>38.983590921784625</v>
      </c>
      <c r="G1694" s="224">
        <v>0</v>
      </c>
      <c r="H1694" s="224">
        <v>38.983590921784625</v>
      </c>
      <c r="I1694" s="224" t="s">
        <v>279</v>
      </c>
      <c r="J1694" s="224" t="s">
        <v>277</v>
      </c>
    </row>
    <row r="1695" spans="2:10" x14ac:dyDescent="0.15">
      <c r="B1695" s="224" t="s">
        <v>276</v>
      </c>
      <c r="C1695" s="224">
        <v>0</v>
      </c>
      <c r="D1695" s="224" t="s">
        <v>319</v>
      </c>
      <c r="E1695" s="224">
        <f>'Project Details and Calculation'!$C$87</f>
        <v>0</v>
      </c>
      <c r="F1695" s="224">
        <v>38.983590921784625</v>
      </c>
      <c r="G1695" s="224">
        <v>0</v>
      </c>
      <c r="H1695" s="224">
        <v>38.983590921784625</v>
      </c>
      <c r="I1695" s="224" t="s">
        <v>279</v>
      </c>
      <c r="J1695" s="224" t="s">
        <v>277</v>
      </c>
    </row>
    <row r="1696" spans="2:10" x14ac:dyDescent="0.15">
      <c r="B1696" s="224" t="s">
        <v>276</v>
      </c>
      <c r="C1696" s="224">
        <v>0</v>
      </c>
      <c r="D1696" s="224" t="s">
        <v>320</v>
      </c>
      <c r="E1696" s="224">
        <f>'Project Details and Calculation'!$C$88</f>
        <v>0</v>
      </c>
      <c r="F1696" s="224">
        <v>38.983590921784625</v>
      </c>
      <c r="G1696" s="224">
        <v>0</v>
      </c>
      <c r="H1696" s="224">
        <v>38.983590921784625</v>
      </c>
      <c r="I1696" s="224" t="s">
        <v>279</v>
      </c>
      <c r="J1696" s="224" t="s">
        <v>277</v>
      </c>
    </row>
    <row r="1697" spans="2:10" x14ac:dyDescent="0.15">
      <c r="B1697" s="224" t="s">
        <v>276</v>
      </c>
      <c r="C1697" s="224">
        <v>0</v>
      </c>
      <c r="D1697" s="224" t="s">
        <v>321</v>
      </c>
      <c r="E1697" s="224">
        <f>'Project Details and Calculation'!$C$90</f>
        <v>0</v>
      </c>
      <c r="F1697" s="224">
        <v>38.983590921784625</v>
      </c>
      <c r="G1697" s="224">
        <v>0</v>
      </c>
      <c r="H1697" s="224">
        <v>38.983590921784625</v>
      </c>
      <c r="I1697" s="224" t="s">
        <v>279</v>
      </c>
      <c r="J1697" s="224" t="s">
        <v>277</v>
      </c>
    </row>
    <row r="1698" spans="2:10" x14ac:dyDescent="0.15">
      <c r="B1698" s="224" t="s">
        <v>276</v>
      </c>
      <c r="C1698" s="224">
        <v>0</v>
      </c>
      <c r="D1698" s="224" t="s">
        <v>322</v>
      </c>
      <c r="E1698" s="224">
        <f>'Project Details and Calculation'!$C$91</f>
        <v>0</v>
      </c>
      <c r="F1698" s="224">
        <v>38.983590921784625</v>
      </c>
      <c r="G1698" s="224">
        <v>0</v>
      </c>
      <c r="H1698" s="224">
        <v>38.983590921784625</v>
      </c>
      <c r="I1698" s="224" t="s">
        <v>279</v>
      </c>
      <c r="J1698" s="224" t="s">
        <v>277</v>
      </c>
    </row>
    <row r="1699" spans="2:10" x14ac:dyDescent="0.15">
      <c r="B1699" s="224" t="s">
        <v>276</v>
      </c>
      <c r="C1699" s="224">
        <v>0</v>
      </c>
      <c r="D1699" s="224" t="s">
        <v>323</v>
      </c>
      <c r="E1699" s="224">
        <f>'Project Details and Calculation'!$C$94</f>
        <v>0</v>
      </c>
      <c r="F1699" s="224">
        <v>38.983590921784625</v>
      </c>
      <c r="G1699" s="224">
        <v>0</v>
      </c>
      <c r="H1699" s="224">
        <v>38.983590921784625</v>
      </c>
      <c r="I1699" s="224" t="s">
        <v>279</v>
      </c>
      <c r="J1699" s="224" t="s">
        <v>277</v>
      </c>
    </row>
    <row r="1700" spans="2:10" x14ac:dyDescent="0.15">
      <c r="B1700" s="224" t="s">
        <v>276</v>
      </c>
      <c r="C1700" s="224">
        <v>0</v>
      </c>
      <c r="D1700" s="224" t="s">
        <v>278</v>
      </c>
      <c r="E1700" s="224">
        <f>'Project Details and Calculation'!$E$24</f>
        <v>0</v>
      </c>
      <c r="F1700" s="224">
        <v>38.983590921784625</v>
      </c>
      <c r="G1700" s="224">
        <v>0</v>
      </c>
      <c r="H1700" s="224">
        <v>38.983590921784625</v>
      </c>
      <c r="I1700" s="224" t="s">
        <v>279</v>
      </c>
      <c r="J1700" s="224" t="s">
        <v>277</v>
      </c>
    </row>
    <row r="1701" spans="2:10" x14ac:dyDescent="0.15">
      <c r="B1701" s="224" t="s">
        <v>440</v>
      </c>
      <c r="C1701" s="224">
        <v>0</v>
      </c>
      <c r="D1701" s="224" t="s">
        <v>471</v>
      </c>
      <c r="E1701" s="224">
        <f>'Costs - Nix Pocketbook'!$E$36</f>
        <v>0</v>
      </c>
      <c r="F1701" s="224">
        <v>38.983590921784625</v>
      </c>
      <c r="G1701" s="224">
        <v>0</v>
      </c>
      <c r="H1701" s="224">
        <v>38.983590921784625</v>
      </c>
      <c r="I1701" s="224" t="s">
        <v>279</v>
      </c>
      <c r="J1701" s="224" t="s">
        <v>277</v>
      </c>
    </row>
    <row r="1702" spans="2:10" x14ac:dyDescent="0.15">
      <c r="B1702" s="224" t="s">
        <v>440</v>
      </c>
      <c r="C1702" s="224">
        <v>0</v>
      </c>
      <c r="D1702" s="224" t="s">
        <v>425</v>
      </c>
      <c r="E1702" s="224">
        <f>'Costs - Nix Pocketbook'!$E$38</f>
        <v>0</v>
      </c>
      <c r="F1702" s="224">
        <v>38.983590921784625</v>
      </c>
      <c r="G1702" s="224">
        <v>0</v>
      </c>
      <c r="H1702" s="224">
        <v>38.983590921784625</v>
      </c>
      <c r="I1702" s="224" t="s">
        <v>279</v>
      </c>
      <c r="J1702" s="224" t="s">
        <v>277</v>
      </c>
    </row>
    <row r="1703" spans="2:10" x14ac:dyDescent="0.15">
      <c r="B1703" s="224" t="s">
        <v>276</v>
      </c>
      <c r="C1703" s="224">
        <v>0</v>
      </c>
      <c r="D1703" s="224" t="s">
        <v>314</v>
      </c>
      <c r="E1703" s="224">
        <f>'Project Details and Calculation'!$E$74</f>
        <v>0</v>
      </c>
      <c r="F1703" s="224">
        <v>38.983590921784625</v>
      </c>
      <c r="G1703" s="224">
        <v>0</v>
      </c>
      <c r="H1703" s="224">
        <v>38.983590921784625</v>
      </c>
      <c r="I1703" s="224" t="s">
        <v>279</v>
      </c>
      <c r="J1703" s="224" t="s">
        <v>277</v>
      </c>
    </row>
    <row r="1704" spans="2:10" x14ac:dyDescent="0.15">
      <c r="B1704" s="224" t="s">
        <v>276</v>
      </c>
      <c r="C1704" s="224">
        <v>0</v>
      </c>
      <c r="D1704" s="224" t="s">
        <v>315</v>
      </c>
      <c r="E1704" s="224">
        <f>'Project Details and Calculation'!$E$76</f>
        <v>0</v>
      </c>
      <c r="F1704" s="224">
        <v>38.983590921784625</v>
      </c>
      <c r="G1704" s="224">
        <v>0</v>
      </c>
      <c r="H1704" s="224">
        <v>38.983590921784625</v>
      </c>
      <c r="I1704" s="224" t="s">
        <v>279</v>
      </c>
      <c r="J1704" s="224" t="s">
        <v>277</v>
      </c>
    </row>
    <row r="1705" spans="2:10" x14ac:dyDescent="0.15">
      <c r="B1705" s="224" t="s">
        <v>20</v>
      </c>
      <c r="C1705" s="224">
        <v>0</v>
      </c>
      <c r="D1705" s="224" t="s">
        <v>353</v>
      </c>
      <c r="E1705" s="224">
        <f>Costs!$F$13</f>
        <v>0</v>
      </c>
      <c r="F1705" s="224">
        <v>38.983590921784625</v>
      </c>
      <c r="G1705" s="224">
        <v>0</v>
      </c>
      <c r="H1705" s="224">
        <v>38.983590921784625</v>
      </c>
      <c r="I1705" s="224" t="s">
        <v>279</v>
      </c>
      <c r="J1705" s="224" t="s">
        <v>277</v>
      </c>
    </row>
    <row r="1706" spans="2:10" x14ac:dyDescent="0.15">
      <c r="B1706" s="224" t="s">
        <v>20</v>
      </c>
      <c r="C1706" s="224">
        <v>0</v>
      </c>
      <c r="D1706" s="224" t="s">
        <v>359</v>
      </c>
      <c r="E1706" s="224">
        <f>Costs!$F$15</f>
        <v>0</v>
      </c>
      <c r="F1706" s="224">
        <v>38.983590921784625</v>
      </c>
      <c r="G1706" s="224">
        <v>0</v>
      </c>
      <c r="H1706" s="224">
        <v>38.983590921784625</v>
      </c>
      <c r="I1706" s="224" t="s">
        <v>279</v>
      </c>
      <c r="J1706" s="224" t="s">
        <v>277</v>
      </c>
    </row>
    <row r="1707" spans="2:10" x14ac:dyDescent="0.15">
      <c r="B1707" s="224" t="s">
        <v>440</v>
      </c>
      <c r="C1707" s="224">
        <v>0</v>
      </c>
      <c r="D1707" s="224" t="s">
        <v>472</v>
      </c>
      <c r="E1707" s="224">
        <f>'Costs - Nix Pocketbook'!$F$36</f>
        <v>0</v>
      </c>
      <c r="F1707" s="224">
        <v>38.983590921784625</v>
      </c>
      <c r="G1707" s="224">
        <v>0</v>
      </c>
      <c r="H1707" s="224">
        <v>38.983590921784625</v>
      </c>
      <c r="I1707" s="224" t="s">
        <v>279</v>
      </c>
      <c r="J1707" s="224" t="s">
        <v>277</v>
      </c>
    </row>
    <row r="1708" spans="2:10" x14ac:dyDescent="0.15">
      <c r="B1708" s="224" t="s">
        <v>440</v>
      </c>
      <c r="C1708" s="224">
        <v>0</v>
      </c>
      <c r="D1708" s="224" t="s">
        <v>426</v>
      </c>
      <c r="E1708" s="224">
        <f>'Costs - Nix Pocketbook'!$F$38</f>
        <v>0</v>
      </c>
      <c r="F1708" s="224">
        <v>38.983590921784625</v>
      </c>
      <c r="G1708" s="224">
        <v>0</v>
      </c>
      <c r="H1708" s="224">
        <v>38.983590921784625</v>
      </c>
      <c r="I1708" s="224" t="s">
        <v>279</v>
      </c>
      <c r="J1708" s="224" t="s">
        <v>277</v>
      </c>
    </row>
    <row r="1709" spans="2:10" x14ac:dyDescent="0.15">
      <c r="B1709" s="224" t="s">
        <v>20</v>
      </c>
      <c r="C1709" s="224">
        <v>0</v>
      </c>
      <c r="D1709" s="224" t="s">
        <v>367</v>
      </c>
      <c r="E1709" s="224">
        <f>Costs!$H$13</f>
        <v>0</v>
      </c>
      <c r="F1709" s="224">
        <v>38.983590921784625</v>
      </c>
      <c r="G1709" s="224">
        <v>0</v>
      </c>
      <c r="H1709" s="224">
        <v>38.983590921784625</v>
      </c>
      <c r="I1709" s="224" t="s">
        <v>279</v>
      </c>
      <c r="J1709" s="224" t="s">
        <v>277</v>
      </c>
    </row>
    <row r="1710" spans="2:10" x14ac:dyDescent="0.15">
      <c r="B1710" s="224" t="s">
        <v>20</v>
      </c>
      <c r="C1710" s="224">
        <v>0</v>
      </c>
      <c r="D1710" s="224" t="s">
        <v>369</v>
      </c>
      <c r="E1710" s="224">
        <f>Costs!$H$15</f>
        <v>0</v>
      </c>
      <c r="F1710" s="224">
        <v>38.983590921784625</v>
      </c>
      <c r="G1710" s="224">
        <v>0</v>
      </c>
      <c r="H1710" s="224">
        <v>38.983590921784625</v>
      </c>
      <c r="I1710" s="224" t="s">
        <v>279</v>
      </c>
      <c r="J1710" s="224" t="s">
        <v>277</v>
      </c>
    </row>
    <row r="1711" spans="2:10" x14ac:dyDescent="0.15">
      <c r="J1711" s="224" t="s">
        <v>277</v>
      </c>
    </row>
    <row r="1712" spans="2:10" x14ac:dyDescent="0.15">
      <c r="J1712" s="224" t="s">
        <v>277</v>
      </c>
    </row>
    <row r="1713" spans="10:10" x14ac:dyDescent="0.15">
      <c r="J1713" s="224" t="s">
        <v>277</v>
      </c>
    </row>
  </sheetData>
  <sortState xmlns:xlrd2="http://schemas.microsoft.com/office/spreadsheetml/2017/richdata2" ref="B3:K1713">
    <sortCondition descending="1" ref="K3"/>
    <sortCondition ref="D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2E1C-06B4-FF44-9BAE-1066FB09A917}">
  <dimension ref="A1:D30"/>
  <sheetViews>
    <sheetView workbookViewId="0">
      <selection activeCell="H17" sqref="H17"/>
    </sheetView>
  </sheetViews>
  <sheetFormatPr baseColWidth="10" defaultColWidth="10.83203125" defaultRowHeight="16" x14ac:dyDescent="0.2"/>
  <sheetData>
    <row r="1" spans="1:4" x14ac:dyDescent="0.2">
      <c r="A1" t="s">
        <v>8</v>
      </c>
      <c r="B1" t="s">
        <v>157</v>
      </c>
      <c r="C1" t="s">
        <v>159</v>
      </c>
      <c r="D1" t="s">
        <v>10</v>
      </c>
    </row>
    <row r="2" spans="1:4" x14ac:dyDescent="0.2">
      <c r="A2" t="s">
        <v>117</v>
      </c>
      <c r="B2">
        <v>400</v>
      </c>
      <c r="C2">
        <v>650</v>
      </c>
      <c r="D2" t="s">
        <v>179</v>
      </c>
    </row>
    <row r="3" spans="1:4" x14ac:dyDescent="0.2">
      <c r="A3" t="s">
        <v>119</v>
      </c>
      <c r="B3">
        <v>400</v>
      </c>
      <c r="C3">
        <v>500</v>
      </c>
      <c r="D3" t="s">
        <v>179</v>
      </c>
    </row>
    <row r="4" spans="1:4" x14ac:dyDescent="0.2">
      <c r="A4" t="s">
        <v>120</v>
      </c>
      <c r="B4">
        <v>4.4000000000000004</v>
      </c>
      <c r="C4">
        <v>6.3</v>
      </c>
      <c r="D4" t="s">
        <v>177</v>
      </c>
    </row>
    <row r="5" spans="1:4" x14ac:dyDescent="0.2">
      <c r="A5" t="s">
        <v>121</v>
      </c>
      <c r="B5">
        <v>4.3499999999999996</v>
      </c>
      <c r="C5">
        <v>5.4</v>
      </c>
      <c r="D5" t="s">
        <v>177</v>
      </c>
    </row>
    <row r="6" spans="1:4" x14ac:dyDescent="0.2">
      <c r="A6" t="s">
        <v>122</v>
      </c>
      <c r="B6">
        <v>6.8</v>
      </c>
      <c r="C6">
        <v>8.9</v>
      </c>
      <c r="D6" t="s">
        <v>177</v>
      </c>
    </row>
    <row r="7" spans="1:4" x14ac:dyDescent="0.2">
      <c r="A7" t="s">
        <v>123</v>
      </c>
      <c r="B7">
        <v>8.4</v>
      </c>
      <c r="C7">
        <v>11</v>
      </c>
      <c r="D7" t="s">
        <v>177</v>
      </c>
    </row>
    <row r="8" spans="1:4" x14ac:dyDescent="0.2">
      <c r="A8" t="s">
        <v>124</v>
      </c>
      <c r="B8">
        <v>5.7</v>
      </c>
      <c r="C8">
        <v>8.9</v>
      </c>
      <c r="D8" t="s">
        <v>177</v>
      </c>
    </row>
    <row r="9" spans="1:4" x14ac:dyDescent="0.2">
      <c r="A9" t="s">
        <v>125</v>
      </c>
      <c r="B9">
        <v>40</v>
      </c>
      <c r="C9">
        <v>45</v>
      </c>
      <c r="D9" t="s">
        <v>182</v>
      </c>
    </row>
    <row r="10" spans="1:4" x14ac:dyDescent="0.2">
      <c r="A10" t="s">
        <v>126</v>
      </c>
      <c r="B10">
        <v>140</v>
      </c>
      <c r="C10">
        <v>190</v>
      </c>
      <c r="D10" t="s">
        <v>182</v>
      </c>
    </row>
    <row r="11" spans="1:4" x14ac:dyDescent="0.2">
      <c r="A11" t="s">
        <v>127</v>
      </c>
      <c r="B11">
        <v>75</v>
      </c>
      <c r="C11">
        <v>100</v>
      </c>
      <c r="D11" t="s">
        <v>182</v>
      </c>
    </row>
    <row r="12" spans="1:4" x14ac:dyDescent="0.2">
      <c r="A12" t="s">
        <v>128</v>
      </c>
      <c r="B12">
        <v>60</v>
      </c>
      <c r="C12">
        <v>90</v>
      </c>
      <c r="D12" t="s">
        <v>179</v>
      </c>
    </row>
    <row r="13" spans="1:4" x14ac:dyDescent="0.2">
      <c r="A13" t="s">
        <v>130</v>
      </c>
      <c r="B13">
        <v>600</v>
      </c>
      <c r="C13">
        <v>900</v>
      </c>
      <c r="D13" t="s">
        <v>179</v>
      </c>
    </row>
    <row r="14" spans="1:4" x14ac:dyDescent="0.2">
      <c r="A14" t="s">
        <v>131</v>
      </c>
      <c r="B14">
        <v>600</v>
      </c>
      <c r="C14">
        <v>900</v>
      </c>
      <c r="D14" t="s">
        <v>179</v>
      </c>
    </row>
    <row r="15" spans="1:4" x14ac:dyDescent="0.2">
      <c r="A15" t="s">
        <v>132</v>
      </c>
      <c r="B15">
        <v>110</v>
      </c>
      <c r="C15">
        <v>215</v>
      </c>
      <c r="D15" t="s">
        <v>179</v>
      </c>
    </row>
    <row r="16" spans="1:4" x14ac:dyDescent="0.2">
      <c r="A16" t="s">
        <v>133</v>
      </c>
      <c r="B16">
        <v>115</v>
      </c>
      <c r="C16">
        <v>210</v>
      </c>
      <c r="D16" t="s">
        <v>161</v>
      </c>
    </row>
    <row r="17" spans="1:4" x14ac:dyDescent="0.2">
      <c r="A17" t="s">
        <v>134</v>
      </c>
      <c r="B17">
        <v>95</v>
      </c>
      <c r="C17">
        <v>160</v>
      </c>
      <c r="D17" t="s">
        <v>161</v>
      </c>
    </row>
    <row r="18" spans="1:4" x14ac:dyDescent="0.2">
      <c r="A18" t="s">
        <v>135</v>
      </c>
      <c r="B18">
        <v>75</v>
      </c>
      <c r="C18">
        <v>135</v>
      </c>
      <c r="D18" t="s">
        <v>161</v>
      </c>
    </row>
    <row r="19" spans="1:4" x14ac:dyDescent="0.2">
      <c r="A19" t="s">
        <v>136</v>
      </c>
      <c r="B19">
        <v>75</v>
      </c>
      <c r="C19">
        <v>210</v>
      </c>
      <c r="D19" t="s">
        <v>161</v>
      </c>
    </row>
    <row r="20" spans="1:4" x14ac:dyDescent="0.2">
      <c r="A20" t="s">
        <v>648</v>
      </c>
      <c r="B20">
        <v>140</v>
      </c>
      <c r="C20">
        <v>220</v>
      </c>
      <c r="D20" t="s">
        <v>161</v>
      </c>
    </row>
    <row r="21" spans="1:4" x14ac:dyDescent="0.2">
      <c r="A21" t="s">
        <v>649</v>
      </c>
      <c r="B21">
        <v>290</v>
      </c>
      <c r="C21">
        <v>405</v>
      </c>
      <c r="D21" t="s">
        <v>161</v>
      </c>
    </row>
    <row r="22" spans="1:4" x14ac:dyDescent="0.2">
      <c r="A22" t="s">
        <v>650</v>
      </c>
      <c r="B22">
        <v>90</v>
      </c>
      <c r="C22">
        <v>115</v>
      </c>
      <c r="D22" t="s">
        <v>161</v>
      </c>
    </row>
    <row r="23" spans="1:4" x14ac:dyDescent="0.2">
      <c r="A23" t="s">
        <v>651</v>
      </c>
      <c r="B23">
        <v>300</v>
      </c>
      <c r="C23">
        <v>400</v>
      </c>
      <c r="D23" t="s">
        <v>161</v>
      </c>
    </row>
    <row r="24" spans="1:4" x14ac:dyDescent="0.2">
      <c r="A24" t="s">
        <v>652</v>
      </c>
      <c r="B24">
        <v>132</v>
      </c>
      <c r="C24">
        <v>297</v>
      </c>
      <c r="D24" t="s">
        <v>161</v>
      </c>
    </row>
    <row r="25" spans="1:4" x14ac:dyDescent="0.2">
      <c r="A25" t="s">
        <v>643</v>
      </c>
      <c r="B25">
        <v>70</v>
      </c>
      <c r="C25">
        <v>105</v>
      </c>
      <c r="D25" t="s">
        <v>161</v>
      </c>
    </row>
    <row r="26" spans="1:4" x14ac:dyDescent="0.2">
      <c r="A26" t="s">
        <v>644</v>
      </c>
      <c r="B26">
        <v>290</v>
      </c>
      <c r="C26">
        <v>405</v>
      </c>
      <c r="D26" t="s">
        <v>161</v>
      </c>
    </row>
    <row r="27" spans="1:4" x14ac:dyDescent="0.2">
      <c r="A27" t="s">
        <v>645</v>
      </c>
      <c r="B27">
        <v>0</v>
      </c>
      <c r="C27">
        <v>0</v>
      </c>
      <c r="D27" t="s">
        <v>161</v>
      </c>
    </row>
    <row r="28" spans="1:4" x14ac:dyDescent="0.2">
      <c r="A28" t="s">
        <v>646</v>
      </c>
      <c r="B28">
        <v>250</v>
      </c>
      <c r="C28">
        <v>350</v>
      </c>
      <c r="D28" t="s">
        <v>161</v>
      </c>
    </row>
    <row r="29" spans="1:4" x14ac:dyDescent="0.2">
      <c r="A29" t="s">
        <v>647</v>
      </c>
      <c r="B29">
        <v>0</v>
      </c>
      <c r="C29">
        <v>0</v>
      </c>
      <c r="D29" t="s">
        <v>161</v>
      </c>
    </row>
    <row r="30" spans="1:4" x14ac:dyDescent="0.2">
      <c r="A30" t="s">
        <v>142</v>
      </c>
      <c r="B30">
        <v>13500</v>
      </c>
      <c r="C30">
        <v>33000</v>
      </c>
      <c r="D30"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36FD0-9532-CB40-A6CE-FAC40AB1AE0D}">
  <dimension ref="A1:B15"/>
  <sheetViews>
    <sheetView workbookViewId="0">
      <selection activeCell="F26" sqref="F26"/>
    </sheetView>
  </sheetViews>
  <sheetFormatPr baseColWidth="10" defaultRowHeight="16" x14ac:dyDescent="0.2"/>
  <sheetData>
    <row r="1" spans="1:2" x14ac:dyDescent="0.2">
      <c r="A1" t="s">
        <v>609</v>
      </c>
      <c r="B1" t="s">
        <v>1356</v>
      </c>
    </row>
    <row r="2" spans="1:2" x14ac:dyDescent="0.2">
      <c r="A2">
        <v>10</v>
      </c>
      <c r="B2">
        <v>20.233590921784625</v>
      </c>
    </row>
    <row r="3" spans="1:2" x14ac:dyDescent="0.2">
      <c r="A3">
        <v>25</v>
      </c>
      <c r="B3">
        <v>23.358590921784625</v>
      </c>
    </row>
    <row r="4" spans="1:2" x14ac:dyDescent="0.2">
      <c r="A4">
        <v>50</v>
      </c>
      <c r="B4">
        <v>28.566924255117961</v>
      </c>
    </row>
    <row r="5" spans="1:2" x14ac:dyDescent="0.2">
      <c r="A5">
        <v>75</v>
      </c>
      <c r="B5">
        <v>33.775257588451289</v>
      </c>
    </row>
    <row r="6" spans="1:2" x14ac:dyDescent="0.2">
      <c r="A6">
        <v>100</v>
      </c>
      <c r="B6">
        <v>38.983590921784625</v>
      </c>
    </row>
    <row r="7" spans="1:2" x14ac:dyDescent="0.2">
      <c r="A7">
        <v>125</v>
      </c>
      <c r="B7">
        <v>44.191924255117961</v>
      </c>
    </row>
    <row r="8" spans="1:2" x14ac:dyDescent="0.2">
      <c r="A8">
        <v>150</v>
      </c>
      <c r="B8">
        <v>49.400257588451289</v>
      </c>
    </row>
    <row r="9" spans="1:2" x14ac:dyDescent="0.2">
      <c r="A9">
        <v>175</v>
      </c>
      <c r="B9">
        <v>54.608590921784625</v>
      </c>
    </row>
    <row r="10" spans="1:2" x14ac:dyDescent="0.2">
      <c r="A10">
        <v>200</v>
      </c>
      <c r="B10">
        <v>59.816924255117961</v>
      </c>
    </row>
    <row r="11" spans="1:2" x14ac:dyDescent="0.2">
      <c r="A11">
        <v>250</v>
      </c>
      <c r="B11">
        <v>70.233590921784611</v>
      </c>
    </row>
    <row r="12" spans="1:2" x14ac:dyDescent="0.2">
      <c r="A12">
        <v>300</v>
      </c>
      <c r="B12">
        <v>80.650257588451282</v>
      </c>
    </row>
    <row r="13" spans="1:2" x14ac:dyDescent="0.2">
      <c r="A13">
        <v>350</v>
      </c>
      <c r="B13">
        <v>91.066924255117954</v>
      </c>
    </row>
    <row r="14" spans="1:2" x14ac:dyDescent="0.2">
      <c r="A14">
        <v>400</v>
      </c>
      <c r="B14">
        <v>101.48359092178461</v>
      </c>
    </row>
    <row r="15" spans="1:2" x14ac:dyDescent="0.2">
      <c r="A15">
        <v>450</v>
      </c>
      <c r="B15">
        <v>111.90025758845128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8E79B-0CA8-7D43-A06D-3FC815DDC26D}">
  <dimension ref="A1:G30"/>
  <sheetViews>
    <sheetView workbookViewId="0">
      <selection activeCell="M41" sqref="M41"/>
    </sheetView>
  </sheetViews>
  <sheetFormatPr baseColWidth="10" defaultRowHeight="16" x14ac:dyDescent="0.2"/>
  <sheetData>
    <row r="1" spans="1:7" x14ac:dyDescent="0.2">
      <c r="A1" t="s">
        <v>609</v>
      </c>
      <c r="B1" t="s">
        <v>1353</v>
      </c>
      <c r="C1" t="s">
        <v>1355</v>
      </c>
      <c r="D1" t="s">
        <v>220</v>
      </c>
      <c r="E1" t="s">
        <v>222</v>
      </c>
      <c r="F1" t="s">
        <v>1354</v>
      </c>
      <c r="G1" t="s">
        <v>225</v>
      </c>
    </row>
    <row r="2" spans="1:7" x14ac:dyDescent="0.2">
      <c r="A2">
        <v>10</v>
      </c>
      <c r="B2">
        <v>20.233590921784625</v>
      </c>
      <c r="C2">
        <v>29.566924255117961</v>
      </c>
      <c r="D2">
        <v>25.566924255117961</v>
      </c>
      <c r="E2">
        <v>23.733590921784625</v>
      </c>
      <c r="F2">
        <v>26.566924255117961</v>
      </c>
      <c r="G2">
        <v>25.066924255117961</v>
      </c>
    </row>
    <row r="3" spans="1:7" x14ac:dyDescent="0.2">
      <c r="A3">
        <v>25</v>
      </c>
      <c r="B3">
        <v>23.358590921784625</v>
      </c>
      <c r="C3">
        <v>32.691924255117961</v>
      </c>
      <c r="D3">
        <v>28.691924255117961</v>
      </c>
      <c r="E3">
        <v>26.858590921784625</v>
      </c>
      <c r="F3">
        <v>29.691924255117961</v>
      </c>
      <c r="G3">
        <v>28.191924255117961</v>
      </c>
    </row>
    <row r="4" spans="1:7" x14ac:dyDescent="0.2">
      <c r="A4">
        <v>50</v>
      </c>
      <c r="B4">
        <v>28.566924255117961</v>
      </c>
      <c r="C4">
        <v>37.900257588451289</v>
      </c>
      <c r="D4">
        <v>33.900257588451289</v>
      </c>
      <c r="E4">
        <v>32.066924255117961</v>
      </c>
      <c r="F4">
        <v>34.900257588451289</v>
      </c>
      <c r="G4">
        <v>33.400257588451289</v>
      </c>
    </row>
    <row r="5" spans="1:7" x14ac:dyDescent="0.2">
      <c r="A5">
        <v>75</v>
      </c>
      <c r="B5">
        <v>33.775257588451289</v>
      </c>
      <c r="C5">
        <v>43.108590921784625</v>
      </c>
      <c r="D5">
        <v>39.108590921784625</v>
      </c>
      <c r="E5">
        <v>37.275257588451289</v>
      </c>
      <c r="F5">
        <v>40.108590921784625</v>
      </c>
      <c r="G5">
        <v>38.608590921784625</v>
      </c>
    </row>
    <row r="6" spans="1:7" x14ac:dyDescent="0.2">
      <c r="A6">
        <v>100</v>
      </c>
      <c r="B6">
        <v>38.983590921784625</v>
      </c>
      <c r="C6">
        <v>48.316924255117961</v>
      </c>
      <c r="D6">
        <v>44.316924255117961</v>
      </c>
      <c r="E6">
        <v>42.483590921784625</v>
      </c>
      <c r="F6">
        <v>45.316924255117961</v>
      </c>
      <c r="G6">
        <v>43.816924255117961</v>
      </c>
    </row>
    <row r="7" spans="1:7" x14ac:dyDescent="0.2">
      <c r="A7">
        <v>125</v>
      </c>
      <c r="B7">
        <v>44.191924255117961</v>
      </c>
      <c r="C7">
        <v>53.525257588451289</v>
      </c>
      <c r="D7">
        <v>49.525257588451289</v>
      </c>
      <c r="E7">
        <v>47.691924255117961</v>
      </c>
      <c r="F7">
        <v>50.525257588451289</v>
      </c>
      <c r="G7">
        <v>49.025257588451289</v>
      </c>
    </row>
    <row r="8" spans="1:7" x14ac:dyDescent="0.2">
      <c r="A8">
        <v>150</v>
      </c>
      <c r="B8">
        <v>49.400257588451289</v>
      </c>
      <c r="C8">
        <v>58.733590921784625</v>
      </c>
      <c r="D8">
        <v>54.733590921784625</v>
      </c>
      <c r="E8">
        <v>52.900257588451289</v>
      </c>
      <c r="F8">
        <v>55.733590921784625</v>
      </c>
      <c r="G8">
        <v>54.233590921784625</v>
      </c>
    </row>
    <row r="9" spans="1:7" x14ac:dyDescent="0.2">
      <c r="A9">
        <v>175</v>
      </c>
      <c r="B9">
        <v>54.608590921784625</v>
      </c>
      <c r="C9">
        <v>63.941924255117961</v>
      </c>
      <c r="D9">
        <v>59.941924255117961</v>
      </c>
      <c r="E9">
        <v>58.108590921784625</v>
      </c>
      <c r="F9">
        <v>60.941924255117961</v>
      </c>
      <c r="G9">
        <v>59.441924255117961</v>
      </c>
    </row>
    <row r="10" spans="1:7" x14ac:dyDescent="0.2">
      <c r="A10">
        <v>200</v>
      </c>
      <c r="B10">
        <v>59.816924255117961</v>
      </c>
      <c r="C10">
        <v>69.150257588451296</v>
      </c>
      <c r="D10">
        <v>65.150257588451296</v>
      </c>
      <c r="E10">
        <v>63.316924255117961</v>
      </c>
      <c r="F10">
        <v>66.150257588451296</v>
      </c>
      <c r="G10">
        <v>64.650257588451296</v>
      </c>
    </row>
    <row r="11" spans="1:7" x14ac:dyDescent="0.2">
      <c r="A11">
        <v>250</v>
      </c>
      <c r="B11">
        <v>70.233590921784611</v>
      </c>
      <c r="C11">
        <v>79.566924255117954</v>
      </c>
      <c r="D11">
        <v>75.566924255117954</v>
      </c>
      <c r="E11">
        <v>73.733590921784611</v>
      </c>
      <c r="F11">
        <v>76.566924255117954</v>
      </c>
      <c r="G11">
        <v>75.066924255117954</v>
      </c>
    </row>
    <row r="12" spans="1:7" x14ac:dyDescent="0.2">
      <c r="A12">
        <v>300</v>
      </c>
      <c r="B12">
        <v>80.650257588451282</v>
      </c>
      <c r="C12">
        <v>89.983590921784611</v>
      </c>
      <c r="D12">
        <v>85.983590921784611</v>
      </c>
      <c r="E12">
        <v>84.150257588451282</v>
      </c>
      <c r="F12">
        <v>86.983590921784611</v>
      </c>
      <c r="G12">
        <v>85.483590921784611</v>
      </c>
    </row>
    <row r="13" spans="1:7" x14ac:dyDescent="0.2">
      <c r="A13">
        <v>350</v>
      </c>
      <c r="B13">
        <v>91.066924255117954</v>
      </c>
      <c r="C13">
        <v>100.40025758845128</v>
      </c>
      <c r="D13">
        <v>96.400257588451282</v>
      </c>
      <c r="E13">
        <v>94.566924255117954</v>
      </c>
      <c r="F13">
        <v>97.400257588451282</v>
      </c>
      <c r="G13">
        <v>95.900257588451282</v>
      </c>
    </row>
    <row r="14" spans="1:7" x14ac:dyDescent="0.2">
      <c r="A14">
        <v>400</v>
      </c>
      <c r="B14">
        <v>101.48359092178461</v>
      </c>
      <c r="C14">
        <v>110.81692425511795</v>
      </c>
      <c r="D14">
        <v>106.81692425511795</v>
      </c>
      <c r="E14">
        <v>104.98359092178461</v>
      </c>
      <c r="F14">
        <v>107.81692425511795</v>
      </c>
      <c r="G14">
        <v>106.31692425511795</v>
      </c>
    </row>
    <row r="15" spans="1:7" x14ac:dyDescent="0.2">
      <c r="A15">
        <v>450</v>
      </c>
      <c r="B15">
        <v>111.90025758845128</v>
      </c>
      <c r="C15">
        <v>121.23359092178461</v>
      </c>
      <c r="D15">
        <v>117.23359092178461</v>
      </c>
      <c r="E15">
        <v>115.40025758845128</v>
      </c>
      <c r="F15">
        <v>118.23359092178461</v>
      </c>
      <c r="G15">
        <v>116.73359092178461</v>
      </c>
    </row>
    <row r="16" spans="1:7" x14ac:dyDescent="0.2">
      <c r="A16">
        <v>500</v>
      </c>
      <c r="B16">
        <v>122.31692425511795</v>
      </c>
      <c r="C16">
        <v>131.6502575884513</v>
      </c>
      <c r="D16">
        <v>127.65025758845128</v>
      </c>
      <c r="E16">
        <v>125.81692425511795</v>
      </c>
      <c r="F16">
        <v>128.6502575884513</v>
      </c>
      <c r="G16">
        <v>127.15025758845128</v>
      </c>
    </row>
    <row r="17" spans="1:7" x14ac:dyDescent="0.2">
      <c r="A17">
        <v>550</v>
      </c>
      <c r="B17">
        <v>132.73359092178461</v>
      </c>
      <c r="C17">
        <v>142.06692425511795</v>
      </c>
      <c r="D17">
        <v>138.06692425511795</v>
      </c>
      <c r="E17">
        <v>136.23359092178461</v>
      </c>
      <c r="F17">
        <v>139.06692425511795</v>
      </c>
      <c r="G17">
        <v>137.56692425511795</v>
      </c>
    </row>
    <row r="18" spans="1:7" x14ac:dyDescent="0.2">
      <c r="A18">
        <v>600</v>
      </c>
      <c r="B18">
        <v>143.1502575884513</v>
      </c>
      <c r="C18">
        <v>152.48359092178461</v>
      </c>
      <c r="D18">
        <v>148.48359092178461</v>
      </c>
      <c r="E18">
        <v>146.6502575884513</v>
      </c>
      <c r="F18">
        <v>149.48359092178461</v>
      </c>
      <c r="G18">
        <v>147.98359092178461</v>
      </c>
    </row>
    <row r="19" spans="1:7" x14ac:dyDescent="0.2">
      <c r="A19">
        <v>650</v>
      </c>
      <c r="B19">
        <v>153.56692425511795</v>
      </c>
      <c r="C19">
        <v>162.9002575884513</v>
      </c>
      <c r="D19">
        <v>158.9002575884513</v>
      </c>
      <c r="E19">
        <v>157.06692425511795</v>
      </c>
      <c r="F19">
        <v>159.9002575884513</v>
      </c>
      <c r="G19">
        <v>158.4002575884513</v>
      </c>
    </row>
    <row r="20" spans="1:7" x14ac:dyDescent="0.2">
      <c r="A20">
        <v>700</v>
      </c>
      <c r="B20">
        <v>163.98359092178461</v>
      </c>
      <c r="C20">
        <v>173.31692425511795</v>
      </c>
      <c r="D20">
        <v>169.31692425511795</v>
      </c>
      <c r="E20">
        <v>167.48359092178461</v>
      </c>
      <c r="F20">
        <v>170.31692425511795</v>
      </c>
      <c r="G20">
        <v>168.81692425511795</v>
      </c>
    </row>
    <row r="21" spans="1:7" x14ac:dyDescent="0.2">
      <c r="A21">
        <v>750</v>
      </c>
      <c r="B21">
        <v>174.4002575884513</v>
      </c>
      <c r="C21">
        <v>183.73359092178461</v>
      </c>
      <c r="D21">
        <v>179.73359092178461</v>
      </c>
      <c r="E21">
        <v>177.9002575884513</v>
      </c>
      <c r="F21">
        <v>180.73359092178461</v>
      </c>
      <c r="G21">
        <v>179.23359092178461</v>
      </c>
    </row>
    <row r="22" spans="1:7" x14ac:dyDescent="0.2">
      <c r="A22">
        <v>800</v>
      </c>
      <c r="B22">
        <v>184.81692425511795</v>
      </c>
      <c r="C22">
        <v>194.1502575884513</v>
      </c>
      <c r="D22">
        <v>190.1502575884513</v>
      </c>
      <c r="E22">
        <v>188.31692425511795</v>
      </c>
      <c r="F22">
        <v>191.1502575884513</v>
      </c>
      <c r="G22">
        <v>189.6502575884513</v>
      </c>
    </row>
    <row r="23" spans="1:7" x14ac:dyDescent="0.2">
      <c r="A23">
        <v>850</v>
      </c>
      <c r="B23">
        <v>195.23359092178461</v>
      </c>
      <c r="C23">
        <v>204.56692425511795</v>
      </c>
      <c r="D23">
        <v>200.56692425511795</v>
      </c>
      <c r="E23">
        <v>198.73359092178461</v>
      </c>
      <c r="F23">
        <v>201.56692425511795</v>
      </c>
      <c r="G23">
        <v>200.06692425511795</v>
      </c>
    </row>
    <row r="24" spans="1:7" x14ac:dyDescent="0.2">
      <c r="A24">
        <v>900</v>
      </c>
      <c r="B24">
        <v>205.6502575884513</v>
      </c>
      <c r="C24">
        <v>214.98359092178461</v>
      </c>
      <c r="D24">
        <v>210.98359092178461</v>
      </c>
      <c r="E24">
        <v>209.1502575884513</v>
      </c>
      <c r="F24">
        <v>211.98359092178461</v>
      </c>
      <c r="G24">
        <v>210.48359092178461</v>
      </c>
    </row>
    <row r="25" spans="1:7" x14ac:dyDescent="0.2">
      <c r="A25">
        <v>950</v>
      </c>
      <c r="B25">
        <v>216.06692425511795</v>
      </c>
      <c r="C25">
        <v>225.4002575884513</v>
      </c>
      <c r="D25">
        <v>221.4002575884513</v>
      </c>
      <c r="E25">
        <v>219.56692425511795</v>
      </c>
      <c r="F25">
        <v>222.4002575884513</v>
      </c>
      <c r="G25">
        <v>220.9002575884513</v>
      </c>
    </row>
    <row r="26" spans="1:7" x14ac:dyDescent="0.2">
      <c r="A26">
        <v>1000</v>
      </c>
      <c r="B26">
        <v>226.48359092178461</v>
      </c>
      <c r="C26">
        <v>235.81692425511795</v>
      </c>
      <c r="D26">
        <v>231.81692425511795</v>
      </c>
      <c r="E26">
        <v>229.98359092178461</v>
      </c>
      <c r="F26">
        <v>232.81692425511795</v>
      </c>
      <c r="G26">
        <v>231.31692425511795</v>
      </c>
    </row>
    <row r="27" spans="1:7" x14ac:dyDescent="0.2">
      <c r="A27">
        <v>1050</v>
      </c>
      <c r="B27">
        <v>236.9002575884513</v>
      </c>
      <c r="C27">
        <v>246.23359092178461</v>
      </c>
      <c r="D27">
        <v>242.23359092178461</v>
      </c>
      <c r="E27">
        <v>240.4002575884513</v>
      </c>
      <c r="F27">
        <v>243.23359092178461</v>
      </c>
      <c r="G27">
        <v>241.73359092178461</v>
      </c>
    </row>
    <row r="28" spans="1:7" x14ac:dyDescent="0.2">
      <c r="A28">
        <v>1100</v>
      </c>
      <c r="B28">
        <v>247.31692425511795</v>
      </c>
      <c r="C28">
        <v>256.65025758845127</v>
      </c>
      <c r="D28">
        <v>252.6502575884513</v>
      </c>
      <c r="E28">
        <v>250.81692425511795</v>
      </c>
      <c r="F28">
        <v>253.6502575884513</v>
      </c>
      <c r="G28">
        <v>252.1502575884513</v>
      </c>
    </row>
    <row r="29" spans="1:7" x14ac:dyDescent="0.2">
      <c r="A29">
        <v>1150</v>
      </c>
      <c r="B29">
        <v>257.73359092178464</v>
      </c>
      <c r="C29">
        <v>267.06692425511795</v>
      </c>
      <c r="D29">
        <v>263.06692425511795</v>
      </c>
      <c r="E29">
        <v>261.23359092178464</v>
      </c>
      <c r="F29">
        <v>264.06692425511795</v>
      </c>
      <c r="G29">
        <v>262.56692425511795</v>
      </c>
    </row>
    <row r="30" spans="1:7" x14ac:dyDescent="0.2">
      <c r="A30">
        <v>1200</v>
      </c>
      <c r="B30">
        <v>268.15025758845127</v>
      </c>
      <c r="C30">
        <v>277.48359092178464</v>
      </c>
      <c r="D30">
        <v>273.48359092178464</v>
      </c>
      <c r="E30">
        <v>271.65025758845127</v>
      </c>
      <c r="F30">
        <v>274.48359092178464</v>
      </c>
      <c r="G30">
        <v>272.98359092178464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D89E3-C611-6141-89A3-19369A81FD11}">
  <dimension ref="A1:G31"/>
  <sheetViews>
    <sheetView workbookViewId="0">
      <selection activeCell="B1" sqref="B1:G1 A2:G31"/>
    </sheetView>
  </sheetViews>
  <sheetFormatPr baseColWidth="10" defaultColWidth="10.83203125" defaultRowHeight="16" x14ac:dyDescent="0.2"/>
  <sheetData>
    <row r="1" spans="1:7" x14ac:dyDescent="0.2">
      <c r="A1" t="s">
        <v>609</v>
      </c>
      <c r="B1">
        <v>6</v>
      </c>
      <c r="C1">
        <v>6</v>
      </c>
      <c r="D1">
        <v>6</v>
      </c>
      <c r="E1">
        <v>6</v>
      </c>
      <c r="F1">
        <v>6</v>
      </c>
      <c r="G1">
        <v>6</v>
      </c>
    </row>
    <row r="2" spans="1:7" x14ac:dyDescent="0.2">
      <c r="A2">
        <v>5</v>
      </c>
      <c r="B2">
        <v>9.3092519719476865</v>
      </c>
      <c r="C2">
        <v>14.51758530528102</v>
      </c>
      <c r="D2">
        <v>24.934251971947678</v>
      </c>
      <c r="E2">
        <v>35.350918638614338</v>
      </c>
      <c r="F2">
        <v>45.767585305281003</v>
      </c>
      <c r="G2">
        <v>56.184251971947674</v>
      </c>
    </row>
    <row r="3" spans="1:7" x14ac:dyDescent="0.2">
      <c r="A3">
        <v>10</v>
      </c>
      <c r="B3">
        <v>10.350918638614354</v>
      </c>
      <c r="C3">
        <v>15.559251971947686</v>
      </c>
      <c r="D3">
        <v>25.975918638614345</v>
      </c>
      <c r="E3">
        <v>36.392585305281003</v>
      </c>
      <c r="F3">
        <v>46.809251971947674</v>
      </c>
      <c r="G3">
        <v>57.225918638614338</v>
      </c>
    </row>
    <row r="4" spans="1:7" x14ac:dyDescent="0.2">
      <c r="A4">
        <v>25</v>
      </c>
      <c r="B4">
        <v>13.475918638614353</v>
      </c>
      <c r="C4">
        <v>18.684251971947685</v>
      </c>
      <c r="D4">
        <v>29.100918638614345</v>
      </c>
      <c r="E4">
        <v>39.517585305281003</v>
      </c>
      <c r="F4">
        <v>49.934251971947674</v>
      </c>
      <c r="G4">
        <v>60.350918638614338</v>
      </c>
    </row>
    <row r="5" spans="1:7" x14ac:dyDescent="0.2">
      <c r="A5">
        <v>50</v>
      </c>
      <c r="B5">
        <v>18.684251971947685</v>
      </c>
      <c r="C5">
        <v>23.89258530528102</v>
      </c>
      <c r="D5">
        <v>34.309251971947674</v>
      </c>
      <c r="E5">
        <v>44.725918638614338</v>
      </c>
      <c r="F5">
        <v>55.142585305281003</v>
      </c>
      <c r="G5">
        <v>65.559251971947674</v>
      </c>
    </row>
    <row r="6" spans="1:7" x14ac:dyDescent="0.2">
      <c r="A6">
        <v>75</v>
      </c>
      <c r="B6">
        <v>23.89258530528102</v>
      </c>
      <c r="C6">
        <v>29.100918638614353</v>
      </c>
      <c r="D6">
        <v>39.517585305281003</v>
      </c>
      <c r="E6">
        <v>49.934251971947674</v>
      </c>
      <c r="F6">
        <v>60.350918638614338</v>
      </c>
      <c r="G6">
        <v>70.767585305281003</v>
      </c>
    </row>
    <row r="7" spans="1:7" x14ac:dyDescent="0.2">
      <c r="A7">
        <v>100</v>
      </c>
      <c r="B7">
        <v>29.100918638614353</v>
      </c>
      <c r="C7">
        <v>34.309251971947681</v>
      </c>
      <c r="D7">
        <v>44.725918638614338</v>
      </c>
      <c r="E7">
        <v>55.142585305281003</v>
      </c>
      <c r="F7">
        <v>65.559251971947674</v>
      </c>
      <c r="G7">
        <v>75.975918638614331</v>
      </c>
    </row>
    <row r="8" spans="1:7" x14ac:dyDescent="0.2">
      <c r="A8">
        <v>125</v>
      </c>
      <c r="B8">
        <v>34.309251971947681</v>
      </c>
      <c r="C8">
        <v>39.517585305281024</v>
      </c>
      <c r="D8">
        <v>49.934251971947674</v>
      </c>
      <c r="E8">
        <v>60.350918638614338</v>
      </c>
      <c r="F8">
        <v>70.767585305281003</v>
      </c>
      <c r="G8">
        <v>81.184251971947674</v>
      </c>
    </row>
    <row r="9" spans="1:7" x14ac:dyDescent="0.2">
      <c r="A9">
        <v>150</v>
      </c>
      <c r="B9">
        <v>39.517585305281024</v>
      </c>
      <c r="C9">
        <v>44.725918638614353</v>
      </c>
      <c r="D9">
        <v>55.142585305281003</v>
      </c>
      <c r="E9">
        <v>65.559251971947674</v>
      </c>
      <c r="F9">
        <v>75.975918638614331</v>
      </c>
      <c r="G9">
        <v>86.392585305281003</v>
      </c>
    </row>
    <row r="10" spans="1:7" x14ac:dyDescent="0.2">
      <c r="A10">
        <v>175</v>
      </c>
      <c r="B10">
        <v>44.725918638614353</v>
      </c>
      <c r="C10">
        <v>49.934251971947688</v>
      </c>
      <c r="D10">
        <v>60.350918638614338</v>
      </c>
      <c r="E10">
        <v>70.767585305281003</v>
      </c>
      <c r="F10">
        <v>81.184251971947674</v>
      </c>
      <c r="G10">
        <v>91.600918638614331</v>
      </c>
    </row>
    <row r="11" spans="1:7" x14ac:dyDescent="0.2">
      <c r="A11">
        <v>200</v>
      </c>
      <c r="B11">
        <v>49.934251971947688</v>
      </c>
      <c r="C11">
        <v>55.142585305281017</v>
      </c>
      <c r="D11">
        <v>65.559251971947674</v>
      </c>
      <c r="E11">
        <v>75.975918638614331</v>
      </c>
      <c r="F11">
        <v>86.392585305281003</v>
      </c>
      <c r="G11">
        <v>96.80925197194766</v>
      </c>
    </row>
    <row r="12" spans="1:7" x14ac:dyDescent="0.2">
      <c r="A12">
        <v>250</v>
      </c>
      <c r="B12">
        <v>60.350918638614353</v>
      </c>
      <c r="C12">
        <v>65.559251971947688</v>
      </c>
      <c r="D12">
        <v>75.975918638614331</v>
      </c>
      <c r="E12">
        <v>86.392585305281003</v>
      </c>
      <c r="F12">
        <v>96.80925197194766</v>
      </c>
      <c r="G12">
        <v>107.22591863861433</v>
      </c>
    </row>
    <row r="13" spans="1:7" x14ac:dyDescent="0.2">
      <c r="A13">
        <v>300</v>
      </c>
      <c r="B13">
        <v>70.767585305281017</v>
      </c>
      <c r="C13">
        <v>75.975918638614345</v>
      </c>
      <c r="D13">
        <v>86.392585305281003</v>
      </c>
      <c r="E13">
        <v>96.80925197194766</v>
      </c>
      <c r="F13">
        <v>107.22591863861433</v>
      </c>
      <c r="G13">
        <v>117.642585305281</v>
      </c>
    </row>
    <row r="14" spans="1:7" x14ac:dyDescent="0.2">
      <c r="A14">
        <v>350</v>
      </c>
      <c r="B14">
        <v>81.184251971947688</v>
      </c>
      <c r="C14">
        <v>86.392585305281017</v>
      </c>
      <c r="D14">
        <v>96.80925197194766</v>
      </c>
      <c r="E14">
        <v>107.22591863861433</v>
      </c>
      <c r="F14">
        <v>117.642585305281</v>
      </c>
      <c r="G14">
        <v>128.05925197194767</v>
      </c>
    </row>
    <row r="15" spans="1:7" x14ac:dyDescent="0.2">
      <c r="A15">
        <v>400</v>
      </c>
      <c r="B15">
        <v>91.600918638614345</v>
      </c>
      <c r="C15">
        <v>96.809251971947688</v>
      </c>
      <c r="D15">
        <v>107.22591863861433</v>
      </c>
      <c r="E15">
        <v>117.642585305281</v>
      </c>
      <c r="F15">
        <v>128.05925197194767</v>
      </c>
      <c r="G15">
        <v>138.47591863861433</v>
      </c>
    </row>
    <row r="16" spans="1:7" x14ac:dyDescent="0.2">
      <c r="A16">
        <v>450</v>
      </c>
      <c r="B16">
        <v>102.01758530528102</v>
      </c>
      <c r="C16">
        <v>107.22591863861435</v>
      </c>
      <c r="D16">
        <v>117.642585305281</v>
      </c>
      <c r="E16">
        <v>128.05925197194767</v>
      </c>
      <c r="F16">
        <v>138.47591863861433</v>
      </c>
      <c r="G16">
        <v>148.89258530528102</v>
      </c>
    </row>
    <row r="17" spans="1:7" x14ac:dyDescent="0.2">
      <c r="A17">
        <v>500</v>
      </c>
      <c r="B17">
        <v>112.43425197194767</v>
      </c>
      <c r="C17">
        <v>117.64258530528102</v>
      </c>
      <c r="D17">
        <v>128.05925197194767</v>
      </c>
      <c r="E17">
        <v>138.47591863861433</v>
      </c>
      <c r="F17">
        <v>148.89258530528102</v>
      </c>
      <c r="G17">
        <v>159.30925197194767</v>
      </c>
    </row>
    <row r="18" spans="1:7" x14ac:dyDescent="0.2">
      <c r="A18">
        <v>550</v>
      </c>
      <c r="B18">
        <v>122.85091863861435</v>
      </c>
      <c r="C18">
        <v>128.05925197194767</v>
      </c>
      <c r="D18">
        <v>138.47591863861433</v>
      </c>
      <c r="E18">
        <v>148.89258530528102</v>
      </c>
      <c r="F18">
        <v>159.30925197194767</v>
      </c>
      <c r="G18">
        <v>169.72591863861433</v>
      </c>
    </row>
    <row r="19" spans="1:7" x14ac:dyDescent="0.2">
      <c r="A19">
        <v>600</v>
      </c>
      <c r="B19">
        <v>133.26758530528102</v>
      </c>
      <c r="C19">
        <v>138.47591863861433</v>
      </c>
      <c r="D19">
        <v>148.89258530528102</v>
      </c>
      <c r="E19">
        <v>159.30925197194767</v>
      </c>
      <c r="F19">
        <v>169.72591863861433</v>
      </c>
      <c r="G19">
        <v>180.14258530528102</v>
      </c>
    </row>
    <row r="20" spans="1:7" x14ac:dyDescent="0.2">
      <c r="A20">
        <v>650</v>
      </c>
      <c r="B20">
        <v>143.68425197194767</v>
      </c>
      <c r="C20">
        <v>148.89258530528102</v>
      </c>
      <c r="D20">
        <v>159.30925197194767</v>
      </c>
      <c r="E20">
        <v>169.72591863861433</v>
      </c>
      <c r="F20">
        <v>180.14258530528102</v>
      </c>
      <c r="G20">
        <v>190.55925197194767</v>
      </c>
    </row>
    <row r="21" spans="1:7" x14ac:dyDescent="0.2">
      <c r="A21">
        <v>700</v>
      </c>
      <c r="B21">
        <v>154.10091863861433</v>
      </c>
      <c r="C21">
        <v>159.30925197194767</v>
      </c>
      <c r="D21">
        <v>169.72591863861433</v>
      </c>
      <c r="E21">
        <v>180.14258530528102</v>
      </c>
      <c r="F21">
        <v>190.55925197194767</v>
      </c>
      <c r="G21">
        <v>200.97591863861433</v>
      </c>
    </row>
    <row r="22" spans="1:7" x14ac:dyDescent="0.2">
      <c r="A22">
        <v>750</v>
      </c>
      <c r="B22">
        <v>164.51758530528102</v>
      </c>
      <c r="C22">
        <v>169.72591863861433</v>
      </c>
      <c r="D22">
        <v>180.14258530528102</v>
      </c>
      <c r="E22">
        <v>190.55925197194767</v>
      </c>
      <c r="F22">
        <v>200.97591863861433</v>
      </c>
      <c r="G22">
        <v>211.39258530528102</v>
      </c>
    </row>
    <row r="23" spans="1:7" x14ac:dyDescent="0.2">
      <c r="A23">
        <v>800</v>
      </c>
      <c r="B23">
        <v>174.93425197194767</v>
      </c>
      <c r="C23">
        <v>180.14258530528102</v>
      </c>
      <c r="D23">
        <v>190.55925197194767</v>
      </c>
      <c r="E23">
        <v>200.97591863861433</v>
      </c>
      <c r="F23">
        <v>211.39258530528102</v>
      </c>
      <c r="G23">
        <v>221.80925197194767</v>
      </c>
    </row>
    <row r="24" spans="1:7" x14ac:dyDescent="0.2">
      <c r="A24">
        <v>850</v>
      </c>
      <c r="B24">
        <v>185.35091863861433</v>
      </c>
      <c r="C24">
        <v>190.55925197194767</v>
      </c>
      <c r="D24">
        <v>200.97591863861433</v>
      </c>
      <c r="E24">
        <v>211.39258530528102</v>
      </c>
      <c r="F24">
        <v>221.80925197194767</v>
      </c>
      <c r="G24">
        <v>232.22591863861433</v>
      </c>
    </row>
    <row r="25" spans="1:7" x14ac:dyDescent="0.2">
      <c r="A25">
        <v>900</v>
      </c>
      <c r="B25">
        <v>195.76758530528102</v>
      </c>
      <c r="C25">
        <v>200.97591863861433</v>
      </c>
      <c r="D25">
        <v>211.39258530528102</v>
      </c>
      <c r="E25">
        <v>221.80925197194767</v>
      </c>
      <c r="F25">
        <v>232.22591863861433</v>
      </c>
      <c r="G25">
        <v>242.64258530528099</v>
      </c>
    </row>
    <row r="26" spans="1:7" x14ac:dyDescent="0.2">
      <c r="A26">
        <v>950</v>
      </c>
      <c r="B26">
        <v>206.18425197194767</v>
      </c>
      <c r="C26">
        <v>211.39258530528102</v>
      </c>
      <c r="D26">
        <v>221.80925197194767</v>
      </c>
      <c r="E26">
        <v>232.22591863861433</v>
      </c>
      <c r="F26">
        <v>242.64258530528099</v>
      </c>
      <c r="G26">
        <v>253.05925197194767</v>
      </c>
    </row>
    <row r="27" spans="1:7" x14ac:dyDescent="0.2">
      <c r="A27">
        <v>1000</v>
      </c>
      <c r="B27">
        <v>216.60091863861433</v>
      </c>
      <c r="C27">
        <v>221.80925197194767</v>
      </c>
      <c r="D27">
        <v>232.22591863861433</v>
      </c>
      <c r="E27">
        <v>242.64258530528099</v>
      </c>
      <c r="F27">
        <v>253.05925197194767</v>
      </c>
      <c r="G27">
        <v>263.47591863861436</v>
      </c>
    </row>
    <row r="28" spans="1:7" x14ac:dyDescent="0.2">
      <c r="A28">
        <v>1050</v>
      </c>
      <c r="B28">
        <v>227.01758530528102</v>
      </c>
      <c r="C28">
        <v>232.22591863861433</v>
      </c>
      <c r="D28">
        <v>242.64258530528099</v>
      </c>
      <c r="E28">
        <v>253.05925197194767</v>
      </c>
      <c r="F28">
        <v>263.47591863861436</v>
      </c>
      <c r="G28">
        <v>273.89258530528099</v>
      </c>
    </row>
    <row r="29" spans="1:7" x14ac:dyDescent="0.2">
      <c r="A29">
        <v>1100</v>
      </c>
      <c r="B29">
        <v>237.43425197194767</v>
      </c>
      <c r="C29">
        <v>242.64258530528099</v>
      </c>
      <c r="D29">
        <v>253.05925197194767</v>
      </c>
      <c r="E29">
        <v>263.47591863861436</v>
      </c>
      <c r="F29">
        <v>273.89258530528099</v>
      </c>
      <c r="G29">
        <v>284.30925197194767</v>
      </c>
    </row>
    <row r="30" spans="1:7" x14ac:dyDescent="0.2">
      <c r="A30">
        <v>1150</v>
      </c>
      <c r="B30">
        <v>247.85091863861433</v>
      </c>
      <c r="C30">
        <v>253.05925197194767</v>
      </c>
      <c r="D30">
        <v>263.47591863861436</v>
      </c>
      <c r="E30">
        <v>273.89258530528099</v>
      </c>
      <c r="F30">
        <v>284.30925197194767</v>
      </c>
      <c r="G30">
        <v>294.7259186386143</v>
      </c>
    </row>
    <row r="31" spans="1:7" x14ac:dyDescent="0.2">
      <c r="A31">
        <v>1200</v>
      </c>
      <c r="B31">
        <v>258.26758530528099</v>
      </c>
      <c r="C31">
        <v>263.47591863861436</v>
      </c>
      <c r="D31">
        <v>273.89258530528099</v>
      </c>
      <c r="E31">
        <v>284.30925197194767</v>
      </c>
      <c r="F31">
        <v>294.7259186386143</v>
      </c>
      <c r="G31">
        <v>305.14258530528099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6EC70-5E67-C04C-9359-A6EC1D222A32}">
  <dimension ref="A1:H39"/>
  <sheetViews>
    <sheetView workbookViewId="0">
      <selection activeCell="C2" sqref="C2:H2 B3:H39"/>
    </sheetView>
  </sheetViews>
  <sheetFormatPr baseColWidth="10" defaultColWidth="10.83203125" defaultRowHeight="16" x14ac:dyDescent="0.2"/>
  <sheetData>
    <row r="1" spans="1:8" x14ac:dyDescent="0.2">
      <c r="A1" t="s">
        <v>608</v>
      </c>
      <c r="B1" t="s">
        <v>609</v>
      </c>
      <c r="E1" t="s">
        <v>639</v>
      </c>
    </row>
    <row r="2" spans="1:8" x14ac:dyDescent="0.2">
      <c r="C2">
        <v>1</v>
      </c>
      <c r="D2">
        <v>2.5</v>
      </c>
      <c r="E2">
        <v>5.25</v>
      </c>
      <c r="F2">
        <v>7</v>
      </c>
      <c r="G2">
        <v>10</v>
      </c>
      <c r="H2">
        <v>13</v>
      </c>
    </row>
    <row r="3" spans="1:8" x14ac:dyDescent="0.2">
      <c r="A3" t="s">
        <v>632</v>
      </c>
      <c r="B3">
        <v>12</v>
      </c>
      <c r="C3">
        <v>158.35551183168607</v>
      </c>
      <c r="D3">
        <v>63.342204732674432</v>
      </c>
      <c r="E3">
        <v>30.162954634606876</v>
      </c>
      <c r="F3">
        <v>22.622215975955154</v>
      </c>
      <c r="G3">
        <v>15.835551183168608</v>
      </c>
      <c r="H3">
        <v>12.181193217822006</v>
      </c>
    </row>
    <row r="4" spans="1:8" x14ac:dyDescent="0.2">
      <c r="A4" t="s">
        <v>634</v>
      </c>
      <c r="B4">
        <v>33</v>
      </c>
      <c r="C4">
        <v>184.60551183168607</v>
      </c>
      <c r="D4">
        <v>73.842204732674432</v>
      </c>
      <c r="E4">
        <v>35.162954634606876</v>
      </c>
      <c r="F4">
        <v>26.372215975955154</v>
      </c>
      <c r="G4">
        <v>18.460551183168608</v>
      </c>
      <c r="H4">
        <v>14.200423987052774</v>
      </c>
    </row>
    <row r="5" spans="1:8" x14ac:dyDescent="0.2">
      <c r="A5" t="s">
        <v>636</v>
      </c>
      <c r="B5">
        <v>134</v>
      </c>
      <c r="C5">
        <v>310.85551183168604</v>
      </c>
      <c r="D5">
        <v>124.34220473267442</v>
      </c>
      <c r="E5">
        <v>59.21057368222592</v>
      </c>
      <c r="F5">
        <v>44.407930261669442</v>
      </c>
      <c r="G5">
        <v>31.085551183168604</v>
      </c>
      <c r="H5">
        <v>23.911962448591236</v>
      </c>
    </row>
    <row r="6" spans="1:8" x14ac:dyDescent="0.2">
      <c r="A6" t="s">
        <v>637</v>
      </c>
      <c r="B6">
        <v>134</v>
      </c>
      <c r="C6">
        <v>310.85551183168604</v>
      </c>
      <c r="D6">
        <v>124.34220473267442</v>
      </c>
      <c r="E6">
        <v>59.21057368222592</v>
      </c>
      <c r="F6">
        <v>44.407930261669442</v>
      </c>
      <c r="G6">
        <v>31.085551183168604</v>
      </c>
      <c r="H6">
        <v>23.911962448591236</v>
      </c>
    </row>
    <row r="7" spans="1:8" x14ac:dyDescent="0.2">
      <c r="A7" t="s">
        <v>600</v>
      </c>
      <c r="B7">
        <v>176</v>
      </c>
      <c r="C7">
        <v>363.35551183168604</v>
      </c>
      <c r="D7">
        <v>145.34220473267442</v>
      </c>
      <c r="E7">
        <v>69.210573682225927</v>
      </c>
      <c r="F7">
        <v>51.907930261669442</v>
      </c>
      <c r="G7">
        <v>36.335551183168604</v>
      </c>
      <c r="H7">
        <v>27.950423987052773</v>
      </c>
    </row>
    <row r="8" spans="1:8" x14ac:dyDescent="0.2">
      <c r="A8" t="s">
        <v>601</v>
      </c>
      <c r="B8">
        <v>189</v>
      </c>
      <c r="C8">
        <v>379.60551183168604</v>
      </c>
      <c r="D8">
        <v>151.84220473267442</v>
      </c>
      <c r="E8">
        <v>72.305811777464015</v>
      </c>
      <c r="F8">
        <v>54.229358833098011</v>
      </c>
      <c r="G8">
        <v>37.960551183168604</v>
      </c>
      <c r="H8">
        <v>29.200423987052773</v>
      </c>
    </row>
    <row r="9" spans="1:8" x14ac:dyDescent="0.2">
      <c r="A9" t="s">
        <v>635</v>
      </c>
      <c r="B9">
        <v>194</v>
      </c>
      <c r="C9">
        <v>385.85551183168604</v>
      </c>
      <c r="D9">
        <v>154.34220473267442</v>
      </c>
      <c r="E9">
        <v>73.496287967940205</v>
      </c>
      <c r="F9">
        <v>55.12221597595515</v>
      </c>
      <c r="G9">
        <v>38.585551183168604</v>
      </c>
      <c r="H9">
        <v>29.681193217822003</v>
      </c>
    </row>
    <row r="10" spans="1:8" x14ac:dyDescent="0.2">
      <c r="A10" t="s">
        <v>611</v>
      </c>
      <c r="B10">
        <v>218</v>
      </c>
      <c r="C10">
        <v>415.85551183168604</v>
      </c>
      <c r="D10">
        <v>166.34220473267442</v>
      </c>
      <c r="E10">
        <v>79.210573682225927</v>
      </c>
      <c r="F10">
        <v>59.407930261669442</v>
      </c>
      <c r="G10">
        <v>41.585551183168604</v>
      </c>
      <c r="H10">
        <v>31.988885525514313</v>
      </c>
    </row>
    <row r="11" spans="1:8" x14ac:dyDescent="0.2">
      <c r="A11" t="s">
        <v>615</v>
      </c>
      <c r="B11">
        <v>228</v>
      </c>
      <c r="C11">
        <v>428.35551183168604</v>
      </c>
      <c r="D11">
        <v>171.34220473267442</v>
      </c>
      <c r="E11">
        <v>81.591526063178307</v>
      </c>
      <c r="F11">
        <v>61.193644547383727</v>
      </c>
      <c r="G11">
        <v>42.835551183168604</v>
      </c>
      <c r="H11">
        <v>32.950423987052773</v>
      </c>
    </row>
    <row r="12" spans="1:8" x14ac:dyDescent="0.2">
      <c r="A12" t="s">
        <v>614</v>
      </c>
      <c r="B12">
        <v>235</v>
      </c>
      <c r="C12">
        <v>437.10551183168593</v>
      </c>
      <c r="D12">
        <v>174.84220473267439</v>
      </c>
      <c r="E12">
        <v>83.25819272984495</v>
      </c>
      <c r="F12">
        <v>62.443644547383713</v>
      </c>
      <c r="G12">
        <v>43.710551183168597</v>
      </c>
      <c r="H12">
        <v>33.623500910129685</v>
      </c>
    </row>
    <row r="13" spans="1:8" x14ac:dyDescent="0.2">
      <c r="A13" t="s">
        <v>602</v>
      </c>
      <c r="B13">
        <v>243</v>
      </c>
      <c r="C13">
        <v>447.10551183168604</v>
      </c>
      <c r="D13">
        <v>178.84220473267442</v>
      </c>
      <c r="E13">
        <v>85.162954634606876</v>
      </c>
      <c r="F13">
        <v>63.87221597595515</v>
      </c>
      <c r="G13">
        <v>44.710551183168604</v>
      </c>
      <c r="H13">
        <v>34.392731679360466</v>
      </c>
    </row>
    <row r="14" spans="1:8" x14ac:dyDescent="0.2">
      <c r="A14" t="s">
        <v>633</v>
      </c>
      <c r="B14">
        <v>249</v>
      </c>
      <c r="C14">
        <v>454.60551183168593</v>
      </c>
      <c r="D14">
        <v>181.84220473267439</v>
      </c>
      <c r="E14">
        <v>86.591526063178293</v>
      </c>
      <c r="F14">
        <v>64.943644547383713</v>
      </c>
      <c r="G14">
        <v>45.460551183168597</v>
      </c>
      <c r="H14">
        <v>34.969654756283532</v>
      </c>
    </row>
    <row r="15" spans="1:8" x14ac:dyDescent="0.2">
      <c r="A15" t="s">
        <v>628</v>
      </c>
      <c r="B15">
        <v>251</v>
      </c>
      <c r="C15">
        <v>457.10551183168604</v>
      </c>
      <c r="D15">
        <v>182.84220473267442</v>
      </c>
      <c r="E15">
        <v>87.067716539368789</v>
      </c>
      <c r="F15">
        <v>65.300787404526588</v>
      </c>
      <c r="G15">
        <v>45.710551183168604</v>
      </c>
      <c r="H15">
        <v>35.161962448591233</v>
      </c>
    </row>
    <row r="16" spans="1:8" x14ac:dyDescent="0.2">
      <c r="A16" t="s">
        <v>610</v>
      </c>
      <c r="B16">
        <v>253</v>
      </c>
      <c r="C16">
        <v>459.60551183168604</v>
      </c>
      <c r="D16">
        <v>183.84220473267442</v>
      </c>
      <c r="E16">
        <v>87.543907015559256</v>
      </c>
      <c r="F16">
        <v>65.657930261669435</v>
      </c>
      <c r="G16">
        <v>45.960551183168604</v>
      </c>
      <c r="H16">
        <v>35.354270140898926</v>
      </c>
    </row>
    <row r="17" spans="1:8" x14ac:dyDescent="0.2">
      <c r="A17" t="s">
        <v>621</v>
      </c>
      <c r="B17">
        <v>253</v>
      </c>
      <c r="C17">
        <v>459.60551183168604</v>
      </c>
      <c r="D17">
        <v>183.84220473267442</v>
      </c>
      <c r="E17">
        <v>87.543907015559256</v>
      </c>
      <c r="F17">
        <v>65.657930261669435</v>
      </c>
      <c r="G17">
        <v>45.960551183168604</v>
      </c>
      <c r="H17">
        <v>35.354270140898926</v>
      </c>
    </row>
    <row r="18" spans="1:8" x14ac:dyDescent="0.2">
      <c r="A18" t="s">
        <v>629</v>
      </c>
      <c r="B18">
        <v>260</v>
      </c>
      <c r="C18">
        <v>468.35551183168593</v>
      </c>
      <c r="D18">
        <v>187.34220473267439</v>
      </c>
      <c r="E18">
        <v>89.210573682225913</v>
      </c>
      <c r="F18">
        <v>66.907930261669421</v>
      </c>
      <c r="G18">
        <v>46.835551183168597</v>
      </c>
      <c r="H18">
        <v>36.027347063975846</v>
      </c>
    </row>
    <row r="19" spans="1:8" x14ac:dyDescent="0.2">
      <c r="A19" t="s">
        <v>625</v>
      </c>
      <c r="B19">
        <v>270</v>
      </c>
      <c r="C19">
        <v>480.85551183168604</v>
      </c>
      <c r="D19">
        <v>192.34220473267442</v>
      </c>
      <c r="E19">
        <v>91.591526063178307</v>
      </c>
      <c r="F19">
        <v>68.693644547383727</v>
      </c>
      <c r="G19">
        <v>48.085551183168604</v>
      </c>
      <c r="H19">
        <v>36.988885525514313</v>
      </c>
    </row>
    <row r="20" spans="1:8" x14ac:dyDescent="0.2">
      <c r="A20" t="s">
        <v>618</v>
      </c>
      <c r="B20">
        <v>274</v>
      </c>
      <c r="C20">
        <v>485.85551183168604</v>
      </c>
      <c r="D20">
        <v>194.34220473267442</v>
      </c>
      <c r="E20">
        <v>92.543907015559256</v>
      </c>
      <c r="F20">
        <v>69.407930261669435</v>
      </c>
      <c r="G20">
        <v>48.585551183168604</v>
      </c>
      <c r="H20">
        <v>37.373500910129692</v>
      </c>
    </row>
    <row r="21" spans="1:8" x14ac:dyDescent="0.2">
      <c r="A21" t="s">
        <v>631</v>
      </c>
      <c r="B21">
        <v>281</v>
      </c>
      <c r="C21">
        <v>494.60551183168604</v>
      </c>
      <c r="D21">
        <v>197.84220473267442</v>
      </c>
      <c r="E21">
        <v>94.210573682225927</v>
      </c>
      <c r="F21">
        <v>70.657930261669435</v>
      </c>
      <c r="G21">
        <v>49.460551183168604</v>
      </c>
      <c r="H21">
        <v>38.046577833206619</v>
      </c>
    </row>
    <row r="22" spans="1:8" x14ac:dyDescent="0.2">
      <c r="A22" t="s">
        <v>603</v>
      </c>
      <c r="B22">
        <v>283</v>
      </c>
      <c r="C22">
        <v>497.10551183168604</v>
      </c>
      <c r="D22">
        <v>198.84220473267442</v>
      </c>
      <c r="E22">
        <v>94.686764158416409</v>
      </c>
      <c r="F22">
        <v>71.015073118812296</v>
      </c>
      <c r="G22">
        <v>49.710551183168604</v>
      </c>
      <c r="H22">
        <v>38.238885525514313</v>
      </c>
    </row>
    <row r="23" spans="1:8" x14ac:dyDescent="0.2">
      <c r="A23" t="s">
        <v>623</v>
      </c>
      <c r="B23">
        <v>288</v>
      </c>
      <c r="C23">
        <v>503.35551183168593</v>
      </c>
      <c r="D23">
        <v>201.34220473267439</v>
      </c>
      <c r="E23">
        <v>95.87724034889257</v>
      </c>
      <c r="F23">
        <v>71.907930261669421</v>
      </c>
      <c r="G23">
        <v>50.335551183168597</v>
      </c>
      <c r="H23">
        <v>38.719654756283532</v>
      </c>
    </row>
    <row r="24" spans="1:8" x14ac:dyDescent="0.2">
      <c r="A24" t="s">
        <v>604</v>
      </c>
      <c r="B24">
        <v>326</v>
      </c>
      <c r="C24">
        <v>550.85551183168604</v>
      </c>
      <c r="D24">
        <v>220.34220473267442</v>
      </c>
      <c r="E24">
        <v>104.92485939651164</v>
      </c>
      <c r="F24">
        <v>78.693644547383727</v>
      </c>
      <c r="G24">
        <v>55.085551183168604</v>
      </c>
      <c r="H24">
        <v>42.373500910129692</v>
      </c>
    </row>
    <row r="25" spans="1:8" x14ac:dyDescent="0.2">
      <c r="A25" t="s">
        <v>638</v>
      </c>
      <c r="B25">
        <v>326</v>
      </c>
      <c r="C25">
        <v>550.85551183168604</v>
      </c>
      <c r="D25">
        <v>220.34220473267442</v>
      </c>
      <c r="E25">
        <v>104.92485939651164</v>
      </c>
      <c r="F25">
        <v>78.693644547383727</v>
      </c>
      <c r="G25">
        <v>55.085551183168604</v>
      </c>
      <c r="H25">
        <v>42.373500910129692</v>
      </c>
    </row>
    <row r="26" spans="1:8" x14ac:dyDescent="0.2">
      <c r="A26" t="s">
        <v>617</v>
      </c>
      <c r="B26">
        <v>345</v>
      </c>
      <c r="C26">
        <v>574.60551183168593</v>
      </c>
      <c r="D26">
        <v>229.84220473267439</v>
      </c>
      <c r="E26">
        <v>109.44866892032115</v>
      </c>
      <c r="F26">
        <v>82.086501690240851</v>
      </c>
      <c r="G26">
        <v>57.460551183168597</v>
      </c>
      <c r="H26">
        <v>44.200423987052766</v>
      </c>
    </row>
    <row r="27" spans="1:8" x14ac:dyDescent="0.2">
      <c r="A27" t="s">
        <v>627</v>
      </c>
      <c r="B27">
        <v>363</v>
      </c>
      <c r="C27">
        <v>597.10551183168604</v>
      </c>
      <c r="D27">
        <v>238.84220473267442</v>
      </c>
      <c r="E27">
        <v>113.73438320603545</v>
      </c>
      <c r="F27">
        <v>85.300787404526588</v>
      </c>
      <c r="G27">
        <v>59.710551183168604</v>
      </c>
      <c r="H27">
        <v>45.931193217822006</v>
      </c>
    </row>
    <row r="28" spans="1:8" x14ac:dyDescent="0.2">
      <c r="A28" t="s">
        <v>612</v>
      </c>
      <c r="B28">
        <v>408</v>
      </c>
      <c r="C28">
        <v>653.35551183168604</v>
      </c>
      <c r="D28">
        <v>261.34220473267442</v>
      </c>
      <c r="E28">
        <v>124.44866892032117</v>
      </c>
      <c r="F28">
        <v>93.336501690240866</v>
      </c>
      <c r="G28">
        <v>65.335551183168604</v>
      </c>
      <c r="H28">
        <v>50.258116294745079</v>
      </c>
    </row>
    <row r="29" spans="1:8" x14ac:dyDescent="0.2">
      <c r="A29" t="s">
        <v>626</v>
      </c>
      <c r="B29">
        <v>419</v>
      </c>
      <c r="C29">
        <v>667.10551183168593</v>
      </c>
      <c r="D29">
        <v>266.84220473267436</v>
      </c>
      <c r="E29">
        <v>127.06771653936877</v>
      </c>
      <c r="F29">
        <v>95.300787404526574</v>
      </c>
      <c r="G29">
        <v>66.71055118316859</v>
      </c>
      <c r="H29">
        <v>51.315808602437379</v>
      </c>
    </row>
    <row r="30" spans="1:8" x14ac:dyDescent="0.2">
      <c r="A30" t="s">
        <v>616</v>
      </c>
      <c r="B30">
        <v>428</v>
      </c>
      <c r="C30">
        <v>678.35551183168604</v>
      </c>
      <c r="D30">
        <v>271.34220473267442</v>
      </c>
      <c r="E30">
        <v>129.21057368222594</v>
      </c>
      <c r="F30">
        <v>96.907930261669435</v>
      </c>
      <c r="G30">
        <v>67.835551183168604</v>
      </c>
      <c r="H30">
        <v>52.181193217822006</v>
      </c>
    </row>
    <row r="31" spans="1:8" x14ac:dyDescent="0.2">
      <c r="A31" t="s">
        <v>624</v>
      </c>
      <c r="B31">
        <v>442</v>
      </c>
      <c r="C31">
        <v>695.85551183168593</v>
      </c>
      <c r="D31">
        <v>278.34220473267436</v>
      </c>
      <c r="E31">
        <v>132.54390701555926</v>
      </c>
      <c r="F31">
        <v>99.407930261669421</v>
      </c>
      <c r="G31">
        <v>69.58555118316859</v>
      </c>
      <c r="H31">
        <v>53.527347063975839</v>
      </c>
    </row>
    <row r="32" spans="1:8" x14ac:dyDescent="0.2">
      <c r="A32" t="s">
        <v>605</v>
      </c>
      <c r="B32">
        <v>478</v>
      </c>
      <c r="C32">
        <v>740.85551183168604</v>
      </c>
      <c r="D32">
        <v>296.34220473267442</v>
      </c>
      <c r="E32">
        <v>141.11533558698784</v>
      </c>
      <c r="F32">
        <v>105.83650169024087</v>
      </c>
      <c r="G32">
        <v>74.085551183168604</v>
      </c>
      <c r="H32">
        <v>56.988885525514313</v>
      </c>
    </row>
    <row r="33" spans="1:8" x14ac:dyDescent="0.2">
      <c r="A33" t="s">
        <v>622</v>
      </c>
      <c r="B33">
        <v>528</v>
      </c>
      <c r="C33">
        <v>803.35551183168593</v>
      </c>
      <c r="D33">
        <v>321.34220473267436</v>
      </c>
      <c r="E33">
        <v>153.02009749174974</v>
      </c>
      <c r="F33">
        <v>114.76507311881228</v>
      </c>
      <c r="G33">
        <v>80.33555118316859</v>
      </c>
      <c r="H33">
        <v>61.796577833206612</v>
      </c>
    </row>
    <row r="34" spans="1:8" x14ac:dyDescent="0.2">
      <c r="A34" t="s">
        <v>613</v>
      </c>
      <c r="B34">
        <v>555</v>
      </c>
      <c r="C34">
        <v>837.10551183168593</v>
      </c>
      <c r="D34">
        <v>334.84220473267436</v>
      </c>
      <c r="E34">
        <v>159.44866892032115</v>
      </c>
      <c r="F34">
        <v>119.58650169024085</v>
      </c>
      <c r="G34">
        <v>83.71055118316859</v>
      </c>
      <c r="H34">
        <v>64.392731679360452</v>
      </c>
    </row>
    <row r="35" spans="1:8" x14ac:dyDescent="0.2">
      <c r="A35" t="s">
        <v>619</v>
      </c>
      <c r="B35">
        <v>577</v>
      </c>
      <c r="C35">
        <v>864.60551183168616</v>
      </c>
      <c r="D35">
        <v>345.84220473267447</v>
      </c>
      <c r="E35">
        <v>164.68676415841642</v>
      </c>
      <c r="F35">
        <v>123.51507311881231</v>
      </c>
      <c r="G35">
        <v>86.460551183168619</v>
      </c>
      <c r="H35">
        <v>66.508116294745093</v>
      </c>
    </row>
    <row r="36" spans="1:8" x14ac:dyDescent="0.2">
      <c r="A36" t="s">
        <v>606</v>
      </c>
      <c r="B36">
        <v>709</v>
      </c>
      <c r="C36">
        <v>1029.6055118316858</v>
      </c>
      <c r="D36">
        <v>411.8422047326743</v>
      </c>
      <c r="E36">
        <v>196.11533558698778</v>
      </c>
      <c r="F36">
        <v>147.08650169024082</v>
      </c>
      <c r="G36">
        <v>102.96055118316858</v>
      </c>
      <c r="H36">
        <v>79.200423987052744</v>
      </c>
    </row>
    <row r="37" spans="1:8" x14ac:dyDescent="0.2">
      <c r="A37" t="s">
        <v>620</v>
      </c>
      <c r="B37">
        <v>844</v>
      </c>
      <c r="C37">
        <v>1198.3555118316858</v>
      </c>
      <c r="D37">
        <v>479.3422047326743</v>
      </c>
      <c r="E37">
        <v>228.25819272984492</v>
      </c>
      <c r="F37">
        <v>171.19364454738368</v>
      </c>
      <c r="G37">
        <v>119.83555118316858</v>
      </c>
      <c r="H37">
        <v>92.181193217821985</v>
      </c>
    </row>
    <row r="38" spans="1:8" x14ac:dyDescent="0.2">
      <c r="A38" t="s">
        <v>607</v>
      </c>
      <c r="B38">
        <v>923</v>
      </c>
      <c r="C38">
        <v>1297.105511831686</v>
      </c>
      <c r="D38">
        <v>518.84220473267442</v>
      </c>
      <c r="E38">
        <v>247.06771653936883</v>
      </c>
      <c r="F38">
        <v>185.3007874045266</v>
      </c>
      <c r="G38">
        <v>129.7105511831686</v>
      </c>
      <c r="H38">
        <v>99.777347063975853</v>
      </c>
    </row>
    <row r="39" spans="1:8" x14ac:dyDescent="0.2">
      <c r="A39" t="s">
        <v>630</v>
      </c>
      <c r="B39">
        <v>1068</v>
      </c>
      <c r="C39">
        <v>1478.3555118316858</v>
      </c>
      <c r="D39">
        <v>591.3422047326743</v>
      </c>
      <c r="E39">
        <v>281.59152606317826</v>
      </c>
      <c r="F39">
        <v>211.19364454738368</v>
      </c>
      <c r="G39">
        <v>147.83555118316858</v>
      </c>
      <c r="H39">
        <v>113.71965475628352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7F228-402E-7640-AAD9-399F978B1485}">
  <dimension ref="B2:C39"/>
  <sheetViews>
    <sheetView topLeftCell="B10" zoomScale="150" zoomScaleNormal="150" workbookViewId="0">
      <selection activeCell="C3" sqref="C3:C39"/>
    </sheetView>
  </sheetViews>
  <sheetFormatPr baseColWidth="10" defaultColWidth="10.83203125" defaultRowHeight="16" x14ac:dyDescent="0.2"/>
  <cols>
    <col min="2" max="2" width="41.83203125" bestFit="1" customWidth="1"/>
    <col min="3" max="3" width="10" bestFit="1" customWidth="1"/>
  </cols>
  <sheetData>
    <row r="2" spans="2:3" x14ac:dyDescent="0.2">
      <c r="B2" t="s">
        <v>608</v>
      </c>
      <c r="C2" t="s">
        <v>609</v>
      </c>
    </row>
    <row r="3" spans="2:3" x14ac:dyDescent="0.2">
      <c r="B3" t="s">
        <v>632</v>
      </c>
      <c r="C3">
        <v>12</v>
      </c>
    </row>
    <row r="4" spans="2:3" x14ac:dyDescent="0.2">
      <c r="B4" t="s">
        <v>634</v>
      </c>
      <c r="C4">
        <v>33</v>
      </c>
    </row>
    <row r="5" spans="2:3" x14ac:dyDescent="0.2">
      <c r="B5" t="s">
        <v>636</v>
      </c>
      <c r="C5">
        <v>134</v>
      </c>
    </row>
    <row r="6" spans="2:3" x14ac:dyDescent="0.2">
      <c r="B6" t="s">
        <v>637</v>
      </c>
      <c r="C6">
        <v>134</v>
      </c>
    </row>
    <row r="7" spans="2:3" x14ac:dyDescent="0.2">
      <c r="B7" t="s">
        <v>600</v>
      </c>
      <c r="C7">
        <v>176</v>
      </c>
    </row>
    <row r="8" spans="2:3" x14ac:dyDescent="0.2">
      <c r="B8" t="s">
        <v>601</v>
      </c>
      <c r="C8">
        <v>189</v>
      </c>
    </row>
    <row r="9" spans="2:3" x14ac:dyDescent="0.2">
      <c r="B9" t="s">
        <v>635</v>
      </c>
      <c r="C9">
        <v>194</v>
      </c>
    </row>
    <row r="10" spans="2:3" x14ac:dyDescent="0.2">
      <c r="B10" t="s">
        <v>611</v>
      </c>
      <c r="C10">
        <v>218</v>
      </c>
    </row>
    <row r="11" spans="2:3" x14ac:dyDescent="0.2">
      <c r="B11" t="s">
        <v>615</v>
      </c>
      <c r="C11">
        <v>228</v>
      </c>
    </row>
    <row r="12" spans="2:3" x14ac:dyDescent="0.2">
      <c r="B12" t="s">
        <v>614</v>
      </c>
      <c r="C12">
        <v>235</v>
      </c>
    </row>
    <row r="13" spans="2:3" x14ac:dyDescent="0.2">
      <c r="B13" t="s">
        <v>602</v>
      </c>
      <c r="C13">
        <v>243</v>
      </c>
    </row>
    <row r="14" spans="2:3" x14ac:dyDescent="0.2">
      <c r="B14" t="s">
        <v>633</v>
      </c>
      <c r="C14">
        <v>249</v>
      </c>
    </row>
    <row r="15" spans="2:3" x14ac:dyDescent="0.2">
      <c r="B15" t="s">
        <v>628</v>
      </c>
      <c r="C15">
        <v>251</v>
      </c>
    </row>
    <row r="16" spans="2:3" x14ac:dyDescent="0.2">
      <c r="B16" t="s">
        <v>610</v>
      </c>
      <c r="C16">
        <v>253</v>
      </c>
    </row>
    <row r="17" spans="2:3" x14ac:dyDescent="0.2">
      <c r="B17" t="s">
        <v>621</v>
      </c>
      <c r="C17">
        <v>253</v>
      </c>
    </row>
    <row r="18" spans="2:3" x14ac:dyDescent="0.2">
      <c r="B18" t="s">
        <v>629</v>
      </c>
      <c r="C18">
        <v>260</v>
      </c>
    </row>
    <row r="19" spans="2:3" x14ac:dyDescent="0.2">
      <c r="B19" t="s">
        <v>625</v>
      </c>
      <c r="C19">
        <v>270</v>
      </c>
    </row>
    <row r="20" spans="2:3" x14ac:dyDescent="0.2">
      <c r="B20" t="s">
        <v>618</v>
      </c>
      <c r="C20">
        <v>274</v>
      </c>
    </row>
    <row r="21" spans="2:3" x14ac:dyDescent="0.2">
      <c r="B21" t="s">
        <v>631</v>
      </c>
      <c r="C21">
        <v>281</v>
      </c>
    </row>
    <row r="22" spans="2:3" x14ac:dyDescent="0.2">
      <c r="B22" t="s">
        <v>603</v>
      </c>
      <c r="C22">
        <v>283</v>
      </c>
    </row>
    <row r="23" spans="2:3" x14ac:dyDescent="0.2">
      <c r="B23" t="s">
        <v>623</v>
      </c>
      <c r="C23">
        <v>288</v>
      </c>
    </row>
    <row r="24" spans="2:3" x14ac:dyDescent="0.2">
      <c r="B24" t="s">
        <v>604</v>
      </c>
      <c r="C24">
        <v>326</v>
      </c>
    </row>
    <row r="25" spans="2:3" x14ac:dyDescent="0.2">
      <c r="B25" t="s">
        <v>638</v>
      </c>
      <c r="C25">
        <v>326</v>
      </c>
    </row>
    <row r="26" spans="2:3" x14ac:dyDescent="0.2">
      <c r="B26" t="s">
        <v>617</v>
      </c>
      <c r="C26">
        <v>345</v>
      </c>
    </row>
    <row r="27" spans="2:3" x14ac:dyDescent="0.2">
      <c r="B27" t="s">
        <v>627</v>
      </c>
      <c r="C27">
        <v>363</v>
      </c>
    </row>
    <row r="28" spans="2:3" x14ac:dyDescent="0.2">
      <c r="B28" t="s">
        <v>612</v>
      </c>
      <c r="C28">
        <v>408</v>
      </c>
    </row>
    <row r="29" spans="2:3" x14ac:dyDescent="0.2">
      <c r="B29" t="s">
        <v>626</v>
      </c>
      <c r="C29">
        <v>419</v>
      </c>
    </row>
    <row r="30" spans="2:3" x14ac:dyDescent="0.2">
      <c r="B30" t="s">
        <v>616</v>
      </c>
      <c r="C30">
        <v>428</v>
      </c>
    </row>
    <row r="31" spans="2:3" x14ac:dyDescent="0.2">
      <c r="B31" t="s">
        <v>624</v>
      </c>
      <c r="C31">
        <v>442</v>
      </c>
    </row>
    <row r="32" spans="2:3" x14ac:dyDescent="0.2">
      <c r="B32" t="s">
        <v>605</v>
      </c>
      <c r="C32">
        <v>478</v>
      </c>
    </row>
    <row r="33" spans="2:3" x14ac:dyDescent="0.2">
      <c r="B33" t="s">
        <v>622</v>
      </c>
      <c r="C33">
        <v>528</v>
      </c>
    </row>
    <row r="34" spans="2:3" x14ac:dyDescent="0.2">
      <c r="B34" t="s">
        <v>613</v>
      </c>
      <c r="C34">
        <v>555</v>
      </c>
    </row>
    <row r="35" spans="2:3" x14ac:dyDescent="0.2">
      <c r="B35" t="s">
        <v>619</v>
      </c>
      <c r="C35">
        <v>577</v>
      </c>
    </row>
    <row r="36" spans="2:3" x14ac:dyDescent="0.2">
      <c r="B36" t="s">
        <v>606</v>
      </c>
      <c r="C36">
        <v>709</v>
      </c>
    </row>
    <row r="37" spans="2:3" x14ac:dyDescent="0.2">
      <c r="B37" t="s">
        <v>620</v>
      </c>
      <c r="C37">
        <v>844</v>
      </c>
    </row>
    <row r="38" spans="2:3" x14ac:dyDescent="0.2">
      <c r="B38" t="s">
        <v>607</v>
      </c>
      <c r="C38">
        <v>923</v>
      </c>
    </row>
    <row r="39" spans="2:3" x14ac:dyDescent="0.2">
      <c r="B39" t="s">
        <v>630</v>
      </c>
      <c r="C39">
        <v>1068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A195A-B916-334C-B82F-067CB5AFB333}">
  <sheetPr codeName="Sheet2"/>
  <dimension ref="B3:T42"/>
  <sheetViews>
    <sheetView workbookViewId="0">
      <selection activeCell="D6" sqref="D6:F15 H6:H15 D17:F18 H17:H18 D20:F24 H20:H24 D26:F27 H26:H27 D29:F31 H29:H31 D33:F35 H33:H35 E37:F38 H37:H38 D40 E40:F41 D42:F42 H40:H42"/>
    </sheetView>
  </sheetViews>
  <sheetFormatPr baseColWidth="10" defaultColWidth="10.83203125" defaultRowHeight="16" x14ac:dyDescent="0.2"/>
  <cols>
    <col min="1" max="1" width="10.83203125" style="1"/>
    <col min="2" max="2" width="28.83203125" style="1" bestFit="1" customWidth="1"/>
    <col min="3" max="3" width="9" style="38" customWidth="1"/>
    <col min="4" max="4" width="8.33203125" style="38" bestFit="1" customWidth="1"/>
    <col min="5" max="5" width="10.33203125" style="38" bestFit="1" customWidth="1"/>
    <col min="6" max="16384" width="10.83203125" style="1"/>
  </cols>
  <sheetData>
    <row r="3" spans="2:20" ht="17" thickBot="1" x14ac:dyDescent="0.25"/>
    <row r="4" spans="2:20" x14ac:dyDescent="0.2">
      <c r="B4" s="47" t="s">
        <v>8</v>
      </c>
      <c r="C4" s="62"/>
      <c r="D4" s="37"/>
      <c r="E4" s="40"/>
      <c r="F4" s="39"/>
      <c r="G4" s="40" t="s">
        <v>152</v>
      </c>
      <c r="H4" s="9"/>
      <c r="I4" s="39"/>
      <c r="J4" s="40" t="s">
        <v>153</v>
      </c>
      <c r="K4" s="9"/>
      <c r="L4" s="39"/>
      <c r="M4" s="40" t="s">
        <v>153</v>
      </c>
      <c r="N4" s="9"/>
      <c r="O4" s="39"/>
      <c r="P4" s="40" t="s">
        <v>153</v>
      </c>
      <c r="Q4" s="9"/>
      <c r="R4" s="39"/>
      <c r="S4" s="40" t="s">
        <v>153</v>
      </c>
      <c r="T4" s="9"/>
    </row>
    <row r="5" spans="2:20" ht="21" x14ac:dyDescent="0.25">
      <c r="B5" s="55" t="s">
        <v>154</v>
      </c>
      <c r="C5" s="63" t="s">
        <v>10</v>
      </c>
      <c r="D5" s="68" t="s">
        <v>155</v>
      </c>
      <c r="E5" s="57" t="s">
        <v>156</v>
      </c>
      <c r="F5" s="41" t="s">
        <v>157</v>
      </c>
      <c r="G5" s="2" t="s">
        <v>158</v>
      </c>
      <c r="H5" s="42" t="s">
        <v>159</v>
      </c>
      <c r="I5" s="41" t="s">
        <v>157</v>
      </c>
      <c r="J5" s="2" t="s">
        <v>158</v>
      </c>
      <c r="K5" s="42" t="s">
        <v>159</v>
      </c>
      <c r="L5" s="41" t="s">
        <v>157</v>
      </c>
      <c r="M5" s="2" t="s">
        <v>158</v>
      </c>
      <c r="N5" s="42" t="s">
        <v>159</v>
      </c>
      <c r="O5" s="41" t="s">
        <v>157</v>
      </c>
      <c r="P5" s="2" t="s">
        <v>158</v>
      </c>
      <c r="Q5" s="42" t="s">
        <v>159</v>
      </c>
      <c r="R5" s="41" t="s">
        <v>157</v>
      </c>
      <c r="S5" s="2" t="s">
        <v>158</v>
      </c>
      <c r="T5" s="42" t="s">
        <v>159</v>
      </c>
    </row>
    <row r="6" spans="2:20" x14ac:dyDescent="0.2">
      <c r="B6" s="33" t="s">
        <v>160</v>
      </c>
      <c r="C6" s="64" t="s">
        <v>161</v>
      </c>
      <c r="D6" s="69">
        <v>1</v>
      </c>
      <c r="E6" s="58">
        <v>1</v>
      </c>
      <c r="F6" s="43">
        <v>140</v>
      </c>
      <c r="G6" s="17">
        <f t="shared" ref="G6:G18" si="0">(F6+H6)/2</f>
        <v>180</v>
      </c>
      <c r="H6" s="44">
        <v>220</v>
      </c>
      <c r="I6" s="43"/>
      <c r="J6" s="17"/>
      <c r="K6" s="44"/>
      <c r="L6" s="43"/>
      <c r="M6" s="17"/>
      <c r="N6" s="44"/>
      <c r="O6" s="43"/>
      <c r="P6" s="17"/>
      <c r="Q6" s="44"/>
      <c r="R6" s="43"/>
      <c r="S6" s="17"/>
      <c r="T6" s="44"/>
    </row>
    <row r="7" spans="2:20" x14ac:dyDescent="0.2">
      <c r="B7" s="33" t="s">
        <v>162</v>
      </c>
      <c r="C7" s="64" t="s">
        <v>161</v>
      </c>
      <c r="D7" s="69">
        <v>1</v>
      </c>
      <c r="E7" s="58">
        <v>1</v>
      </c>
      <c r="F7" s="43">
        <v>290</v>
      </c>
      <c r="G7" s="17">
        <f t="shared" si="0"/>
        <v>347.5</v>
      </c>
      <c r="H7" s="44">
        <v>405</v>
      </c>
      <c r="I7" s="43"/>
      <c r="J7" s="17"/>
      <c r="K7" s="44"/>
      <c r="L7" s="43"/>
      <c r="M7" s="17"/>
      <c r="N7" s="44"/>
      <c r="O7" s="43"/>
      <c r="P7" s="17"/>
      <c r="Q7" s="44"/>
      <c r="R7" s="43"/>
      <c r="S7" s="17"/>
      <c r="T7" s="44"/>
    </row>
    <row r="8" spans="2:20" x14ac:dyDescent="0.2">
      <c r="B8" s="33" t="s">
        <v>163</v>
      </c>
      <c r="C8" s="64" t="s">
        <v>161</v>
      </c>
      <c r="D8" s="69">
        <v>1</v>
      </c>
      <c r="E8" s="58">
        <v>1</v>
      </c>
      <c r="F8" s="43">
        <v>90</v>
      </c>
      <c r="G8" s="17">
        <f t="shared" si="0"/>
        <v>102.5</v>
      </c>
      <c r="H8" s="44">
        <v>115</v>
      </c>
      <c r="I8" s="43"/>
      <c r="J8" s="17"/>
      <c r="K8" s="44"/>
      <c r="L8" s="43"/>
      <c r="M8" s="17"/>
      <c r="N8" s="44"/>
      <c r="O8" s="43"/>
      <c r="P8" s="17"/>
      <c r="Q8" s="44"/>
      <c r="R8" s="43"/>
      <c r="S8" s="17"/>
      <c r="T8" s="44"/>
    </row>
    <row r="9" spans="2:20" x14ac:dyDescent="0.2">
      <c r="B9" s="33" t="s">
        <v>164</v>
      </c>
      <c r="C9" s="64" t="s">
        <v>161</v>
      </c>
      <c r="D9" s="69">
        <v>1</v>
      </c>
      <c r="E9" s="58">
        <v>1</v>
      </c>
      <c r="F9" s="43">
        <v>300</v>
      </c>
      <c r="G9" s="17">
        <f t="shared" si="0"/>
        <v>350</v>
      </c>
      <c r="H9" s="44">
        <v>400</v>
      </c>
      <c r="I9" s="43"/>
      <c r="J9" s="17"/>
      <c r="K9" s="44"/>
      <c r="L9" s="43"/>
      <c r="M9" s="17"/>
      <c r="N9" s="44"/>
      <c r="O9" s="43"/>
      <c r="P9" s="17"/>
      <c r="Q9" s="44"/>
      <c r="R9" s="43"/>
      <c r="S9" s="17"/>
      <c r="T9" s="44"/>
    </row>
    <row r="10" spans="2:20" x14ac:dyDescent="0.2">
      <c r="B10" s="33" t="s">
        <v>165</v>
      </c>
      <c r="C10" s="64" t="s">
        <v>161</v>
      </c>
      <c r="D10" s="69">
        <v>1</v>
      </c>
      <c r="E10" s="58">
        <v>1</v>
      </c>
      <c r="F10" s="43">
        <v>132</v>
      </c>
      <c r="G10" s="17">
        <f t="shared" si="0"/>
        <v>214.5</v>
      </c>
      <c r="H10" s="44">
        <v>297</v>
      </c>
      <c r="I10" s="43"/>
      <c r="J10" s="17"/>
      <c r="K10" s="44"/>
      <c r="L10" s="43"/>
      <c r="M10" s="17"/>
      <c r="N10" s="44"/>
      <c r="O10" s="43"/>
      <c r="P10" s="17"/>
      <c r="Q10" s="44"/>
      <c r="R10" s="43"/>
      <c r="S10" s="17"/>
      <c r="T10" s="44"/>
    </row>
    <row r="11" spans="2:20" x14ac:dyDescent="0.2">
      <c r="B11" s="51" t="s">
        <v>166</v>
      </c>
      <c r="C11" s="65" t="s">
        <v>161</v>
      </c>
      <c r="D11" s="70">
        <v>1</v>
      </c>
      <c r="E11" s="59">
        <v>1</v>
      </c>
      <c r="F11" s="52">
        <v>70</v>
      </c>
      <c r="G11" s="53">
        <f t="shared" si="0"/>
        <v>87.5</v>
      </c>
      <c r="H11" s="54">
        <v>105</v>
      </c>
      <c r="I11" s="43"/>
      <c r="J11" s="17"/>
      <c r="K11" s="44"/>
      <c r="L11" s="43"/>
      <c r="M11" s="17"/>
      <c r="N11" s="44"/>
      <c r="O11" s="43"/>
      <c r="P11" s="17"/>
      <c r="Q11" s="44"/>
      <c r="R11" s="43"/>
      <c r="S11" s="17"/>
      <c r="T11" s="44"/>
    </row>
    <row r="12" spans="2:20" x14ac:dyDescent="0.2">
      <c r="B12" s="33" t="s">
        <v>167</v>
      </c>
      <c r="C12" s="64" t="s">
        <v>161</v>
      </c>
      <c r="D12" s="69">
        <v>1</v>
      </c>
      <c r="E12" s="58">
        <v>1</v>
      </c>
      <c r="F12" s="43">
        <v>290</v>
      </c>
      <c r="G12" s="17">
        <f t="shared" si="0"/>
        <v>347.5</v>
      </c>
      <c r="H12" s="44">
        <v>405</v>
      </c>
      <c r="I12" s="43"/>
      <c r="J12" s="17"/>
      <c r="K12" s="44"/>
      <c r="L12" s="43"/>
      <c r="M12" s="17"/>
      <c r="N12" s="44"/>
      <c r="O12" s="43"/>
      <c r="P12" s="17"/>
      <c r="Q12" s="44"/>
      <c r="R12" s="43"/>
      <c r="S12" s="17"/>
      <c r="T12" s="44"/>
    </row>
    <row r="13" spans="2:20" x14ac:dyDescent="0.2">
      <c r="B13" s="33" t="s">
        <v>168</v>
      </c>
      <c r="C13" s="64" t="s">
        <v>161</v>
      </c>
      <c r="D13" s="69">
        <v>1</v>
      </c>
      <c r="E13" s="58">
        <v>1</v>
      </c>
      <c r="F13" s="43">
        <v>0</v>
      </c>
      <c r="G13" s="17">
        <f t="shared" si="0"/>
        <v>0</v>
      </c>
      <c r="H13" s="44">
        <v>0</v>
      </c>
      <c r="I13" s="43"/>
      <c r="J13" s="17"/>
      <c r="K13" s="44"/>
      <c r="L13" s="43"/>
      <c r="M13" s="17"/>
      <c r="N13" s="44"/>
      <c r="O13" s="43"/>
      <c r="P13" s="17"/>
      <c r="Q13" s="44"/>
      <c r="R13" s="43"/>
      <c r="S13" s="17"/>
      <c r="T13" s="44"/>
    </row>
    <row r="14" spans="2:20" x14ac:dyDescent="0.2">
      <c r="B14" s="33" t="s">
        <v>169</v>
      </c>
      <c r="C14" s="64" t="s">
        <v>161</v>
      </c>
      <c r="D14" s="69">
        <v>1</v>
      </c>
      <c r="E14" s="58">
        <v>1</v>
      </c>
      <c r="F14" s="43">
        <v>250</v>
      </c>
      <c r="G14" s="17">
        <f t="shared" si="0"/>
        <v>300</v>
      </c>
      <c r="H14" s="44">
        <v>350</v>
      </c>
      <c r="I14" s="43"/>
      <c r="J14" s="17"/>
      <c r="K14" s="44"/>
      <c r="L14" s="43"/>
      <c r="M14" s="17"/>
      <c r="N14" s="44"/>
      <c r="O14" s="43"/>
      <c r="P14" s="17"/>
      <c r="Q14" s="44"/>
      <c r="R14" s="43"/>
      <c r="S14" s="17"/>
      <c r="T14" s="44"/>
    </row>
    <row r="15" spans="2:20" x14ac:dyDescent="0.2">
      <c r="B15" s="33" t="s">
        <v>170</v>
      </c>
      <c r="C15" s="64" t="s">
        <v>161</v>
      </c>
      <c r="D15" s="69">
        <v>1</v>
      </c>
      <c r="E15" s="58">
        <v>1</v>
      </c>
      <c r="F15" s="43">
        <v>0</v>
      </c>
      <c r="G15" s="17">
        <f t="shared" si="0"/>
        <v>0</v>
      </c>
      <c r="H15" s="44">
        <v>0</v>
      </c>
      <c r="I15" s="43"/>
      <c r="J15" s="17"/>
      <c r="K15" s="44"/>
      <c r="L15" s="43"/>
      <c r="M15" s="17"/>
      <c r="N15" s="44"/>
      <c r="O15" s="43"/>
      <c r="P15" s="17"/>
      <c r="Q15" s="44"/>
      <c r="R15" s="43"/>
      <c r="S15" s="17"/>
      <c r="T15" s="44"/>
    </row>
    <row r="16" spans="2:20" ht="26" x14ac:dyDescent="0.3">
      <c r="B16" s="56" t="s">
        <v>171</v>
      </c>
      <c r="C16" s="66"/>
      <c r="D16" s="71"/>
      <c r="E16" s="60"/>
      <c r="F16" s="48"/>
      <c r="G16" s="49"/>
      <c r="H16" s="50"/>
      <c r="I16" s="43"/>
      <c r="J16" s="17"/>
      <c r="K16" s="44"/>
      <c r="L16" s="43"/>
      <c r="M16" s="17"/>
      <c r="N16" s="44"/>
      <c r="O16" s="43"/>
      <c r="P16" s="17"/>
      <c r="Q16" s="44"/>
      <c r="R16" s="43"/>
      <c r="S16" s="17"/>
      <c r="T16" s="44"/>
    </row>
    <row r="17" spans="2:20" x14ac:dyDescent="0.2">
      <c r="B17" s="33" t="s">
        <v>172</v>
      </c>
      <c r="C17" s="64" t="s">
        <v>173</v>
      </c>
      <c r="D17" s="69">
        <v>1</v>
      </c>
      <c r="E17" s="58">
        <v>1</v>
      </c>
      <c r="F17" s="43">
        <v>21700</v>
      </c>
      <c r="G17" s="17">
        <f t="shared" si="0"/>
        <v>13500</v>
      </c>
      <c r="H17" s="44">
        <v>5300</v>
      </c>
      <c r="I17" s="43"/>
      <c r="J17" s="17"/>
      <c r="K17" s="44"/>
      <c r="L17" s="43"/>
      <c r="M17" s="17"/>
      <c r="N17" s="44"/>
      <c r="O17" s="43"/>
      <c r="P17" s="17"/>
      <c r="Q17" s="44"/>
      <c r="R17" s="43"/>
      <c r="S17" s="17"/>
      <c r="T17" s="44"/>
    </row>
    <row r="18" spans="2:20" x14ac:dyDescent="0.2">
      <c r="B18" s="33" t="s">
        <v>174</v>
      </c>
      <c r="C18" s="64" t="s">
        <v>175</v>
      </c>
      <c r="D18" s="69">
        <v>1</v>
      </c>
      <c r="E18" s="58">
        <v>1</v>
      </c>
      <c r="F18" s="43">
        <v>13500</v>
      </c>
      <c r="G18" s="17">
        <f t="shared" si="0"/>
        <v>23250</v>
      </c>
      <c r="H18" s="44">
        <v>33000</v>
      </c>
      <c r="I18" s="43"/>
      <c r="J18" s="17"/>
      <c r="K18" s="44"/>
      <c r="L18" s="43"/>
      <c r="M18" s="17"/>
      <c r="N18" s="44"/>
      <c r="O18" s="43"/>
      <c r="P18" s="17"/>
      <c r="Q18" s="44"/>
      <c r="R18" s="43"/>
      <c r="S18" s="17"/>
      <c r="T18" s="44"/>
    </row>
    <row r="19" spans="2:20" ht="26" x14ac:dyDescent="0.3">
      <c r="B19" s="56" t="s">
        <v>176</v>
      </c>
      <c r="C19" s="66"/>
      <c r="D19" s="71"/>
      <c r="E19" s="60"/>
      <c r="F19" s="48"/>
      <c r="G19" s="49"/>
      <c r="H19" s="50"/>
      <c r="I19" s="43"/>
      <c r="J19" s="17"/>
      <c r="K19" s="44"/>
      <c r="L19" s="43"/>
      <c r="M19" s="17"/>
      <c r="N19" s="44"/>
      <c r="O19" s="43"/>
      <c r="P19" s="17"/>
      <c r="Q19" s="44"/>
      <c r="R19" s="43"/>
      <c r="S19" s="17"/>
      <c r="T19" s="44"/>
    </row>
    <row r="20" spans="2:20" x14ac:dyDescent="0.2">
      <c r="B20" s="33" t="s">
        <v>120</v>
      </c>
      <c r="C20" s="64" t="s">
        <v>177</v>
      </c>
      <c r="D20" s="69">
        <v>1</v>
      </c>
      <c r="E20" s="58">
        <v>1</v>
      </c>
      <c r="F20" s="43">
        <v>4.4000000000000004</v>
      </c>
      <c r="G20" s="17">
        <f>(F20+H20)/2</f>
        <v>5.35</v>
      </c>
      <c r="H20" s="44">
        <v>6.3</v>
      </c>
      <c r="I20" s="43"/>
      <c r="J20" s="17"/>
      <c r="K20" s="44"/>
      <c r="L20" s="43"/>
      <c r="M20" s="17"/>
      <c r="N20" s="44"/>
      <c r="O20" s="43"/>
      <c r="P20" s="17"/>
      <c r="Q20" s="44"/>
      <c r="R20" s="43"/>
      <c r="S20" s="17"/>
      <c r="T20" s="44"/>
    </row>
    <row r="21" spans="2:20" x14ac:dyDescent="0.2">
      <c r="B21" s="33" t="s">
        <v>121</v>
      </c>
      <c r="C21" s="64" t="s">
        <v>177</v>
      </c>
      <c r="D21" s="69">
        <v>1</v>
      </c>
      <c r="E21" s="58">
        <v>1</v>
      </c>
      <c r="F21" s="43">
        <v>4.3499999999999996</v>
      </c>
      <c r="G21" s="17">
        <f>(F21+H21)/2</f>
        <v>4.875</v>
      </c>
      <c r="H21" s="44">
        <v>5.4</v>
      </c>
      <c r="I21" s="43"/>
      <c r="J21" s="17"/>
      <c r="K21" s="44"/>
      <c r="L21" s="43"/>
      <c r="M21" s="17"/>
      <c r="N21" s="44"/>
      <c r="O21" s="43"/>
      <c r="P21" s="17"/>
      <c r="Q21" s="44"/>
      <c r="R21" s="43"/>
      <c r="S21" s="17"/>
      <c r="T21" s="44"/>
    </row>
    <row r="22" spans="2:20" x14ac:dyDescent="0.2">
      <c r="B22" s="33" t="s">
        <v>122</v>
      </c>
      <c r="C22" s="64" t="s">
        <v>177</v>
      </c>
      <c r="D22" s="69">
        <v>1</v>
      </c>
      <c r="E22" s="58">
        <v>1</v>
      </c>
      <c r="F22" s="43">
        <v>6.8</v>
      </c>
      <c r="G22" s="17">
        <f>(F22+H22)/2</f>
        <v>7.85</v>
      </c>
      <c r="H22" s="44">
        <v>8.9</v>
      </c>
      <c r="I22" s="43"/>
      <c r="J22" s="17"/>
      <c r="K22" s="44"/>
      <c r="L22" s="43"/>
      <c r="M22" s="17"/>
      <c r="N22" s="44"/>
      <c r="O22" s="43"/>
      <c r="P22" s="17"/>
      <c r="Q22" s="44"/>
      <c r="R22" s="43"/>
      <c r="S22" s="17"/>
      <c r="T22" s="44"/>
    </row>
    <row r="23" spans="2:20" x14ac:dyDescent="0.2">
      <c r="B23" s="33" t="s">
        <v>123</v>
      </c>
      <c r="C23" s="64" t="s">
        <v>177</v>
      </c>
      <c r="D23" s="69">
        <v>1</v>
      </c>
      <c r="E23" s="58">
        <v>1</v>
      </c>
      <c r="F23" s="43">
        <v>8.4</v>
      </c>
      <c r="G23" s="17">
        <f>(F23+H23)/2</f>
        <v>9.6999999999999993</v>
      </c>
      <c r="H23" s="44">
        <v>11</v>
      </c>
      <c r="I23" s="43"/>
      <c r="J23" s="17"/>
      <c r="K23" s="44"/>
      <c r="L23" s="43"/>
      <c r="M23" s="17"/>
      <c r="N23" s="44"/>
      <c r="O23" s="43"/>
      <c r="P23" s="17"/>
      <c r="Q23" s="44"/>
      <c r="R23" s="43"/>
      <c r="S23" s="17"/>
      <c r="T23" s="44"/>
    </row>
    <row r="24" spans="2:20" x14ac:dyDescent="0.2">
      <c r="B24" s="33" t="s">
        <v>124</v>
      </c>
      <c r="C24" s="64" t="s">
        <v>177</v>
      </c>
      <c r="D24" s="69">
        <v>1</v>
      </c>
      <c r="E24" s="58">
        <v>1</v>
      </c>
      <c r="F24" s="43">
        <v>5.7</v>
      </c>
      <c r="G24" s="17">
        <f>(F24+H24)/2</f>
        <v>7.3000000000000007</v>
      </c>
      <c r="H24" s="44">
        <v>8.9</v>
      </c>
      <c r="I24" s="43"/>
      <c r="J24" s="17"/>
      <c r="K24" s="44"/>
      <c r="L24" s="43"/>
      <c r="M24" s="17"/>
      <c r="N24" s="44"/>
      <c r="O24" s="43"/>
      <c r="P24" s="17"/>
      <c r="Q24" s="44"/>
      <c r="R24" s="43"/>
      <c r="S24" s="17"/>
      <c r="T24" s="44"/>
    </row>
    <row r="25" spans="2:20" ht="26" x14ac:dyDescent="0.3">
      <c r="B25" s="56" t="s">
        <v>178</v>
      </c>
      <c r="C25" s="66"/>
      <c r="D25" s="71"/>
      <c r="E25" s="60"/>
      <c r="F25" s="48"/>
      <c r="G25" s="49"/>
      <c r="H25" s="50"/>
      <c r="I25" s="43"/>
      <c r="J25" s="17"/>
      <c r="K25" s="44"/>
      <c r="L25" s="43"/>
      <c r="M25" s="17"/>
      <c r="N25" s="44"/>
      <c r="O25" s="43"/>
      <c r="P25" s="17"/>
      <c r="Q25" s="44"/>
      <c r="R25" s="43"/>
      <c r="S25" s="17"/>
      <c r="T25" s="44"/>
    </row>
    <row r="26" spans="2:20" x14ac:dyDescent="0.2">
      <c r="B26" s="33" t="s">
        <v>117</v>
      </c>
      <c r="C26" s="64" t="s">
        <v>179</v>
      </c>
      <c r="D26" s="69">
        <v>1</v>
      </c>
      <c r="E26" s="58">
        <v>1</v>
      </c>
      <c r="F26" s="43">
        <v>400</v>
      </c>
      <c r="G26" s="17">
        <f>(F26+H26)/2</f>
        <v>525</v>
      </c>
      <c r="H26" s="44">
        <v>650</v>
      </c>
      <c r="I26" s="43"/>
      <c r="J26" s="17"/>
      <c r="K26" s="44"/>
      <c r="L26" s="43"/>
      <c r="M26" s="17"/>
      <c r="N26" s="44"/>
      <c r="O26" s="43"/>
      <c r="P26" s="17"/>
      <c r="Q26" s="44"/>
      <c r="R26" s="43"/>
      <c r="S26" s="17"/>
      <c r="T26" s="44"/>
    </row>
    <row r="27" spans="2:20" x14ac:dyDescent="0.2">
      <c r="B27" s="33" t="s">
        <v>119</v>
      </c>
      <c r="C27" s="64" t="s">
        <v>179</v>
      </c>
      <c r="D27" s="69">
        <v>1</v>
      </c>
      <c r="E27" s="58">
        <v>1</v>
      </c>
      <c r="F27" s="43">
        <v>400</v>
      </c>
      <c r="G27" s="17">
        <f>(F27+H27)/2</f>
        <v>450</v>
      </c>
      <c r="H27" s="44">
        <v>500</v>
      </c>
      <c r="I27" s="43"/>
      <c r="J27" s="17"/>
      <c r="K27" s="44"/>
      <c r="L27" s="43"/>
      <c r="M27" s="17"/>
      <c r="N27" s="44"/>
      <c r="O27" s="43"/>
      <c r="P27" s="17"/>
      <c r="Q27" s="44"/>
      <c r="R27" s="43"/>
      <c r="S27" s="17"/>
      <c r="T27" s="44"/>
    </row>
    <row r="28" spans="2:20" ht="26" x14ac:dyDescent="0.3">
      <c r="B28" s="56" t="s">
        <v>180</v>
      </c>
      <c r="C28" s="66"/>
      <c r="D28" s="71"/>
      <c r="E28" s="60"/>
      <c r="F28" s="48"/>
      <c r="G28" s="49"/>
      <c r="H28" s="50"/>
      <c r="I28" s="43"/>
      <c r="J28" s="17"/>
      <c r="K28" s="44"/>
      <c r="L28" s="43"/>
      <c r="M28" s="17"/>
      <c r="N28" s="44"/>
      <c r="O28" s="43"/>
      <c r="P28" s="17"/>
      <c r="Q28" s="44"/>
      <c r="R28" s="43"/>
      <c r="S28" s="17"/>
      <c r="T28" s="44"/>
    </row>
    <row r="29" spans="2:20" x14ac:dyDescent="0.2">
      <c r="B29" s="33" t="s">
        <v>130</v>
      </c>
      <c r="C29" s="64" t="s">
        <v>179</v>
      </c>
      <c r="D29" s="69">
        <v>1</v>
      </c>
      <c r="E29" s="58">
        <v>1</v>
      </c>
      <c r="F29" s="43">
        <v>600</v>
      </c>
      <c r="G29" s="17">
        <f>(F29+H29)/2</f>
        <v>750</v>
      </c>
      <c r="H29" s="44">
        <v>900</v>
      </c>
      <c r="I29" s="43"/>
      <c r="J29" s="17"/>
      <c r="K29" s="44"/>
      <c r="L29" s="43"/>
      <c r="M29" s="17"/>
      <c r="N29" s="44"/>
      <c r="O29" s="43"/>
      <c r="P29" s="17"/>
      <c r="Q29" s="44"/>
      <c r="R29" s="43"/>
      <c r="S29" s="17"/>
      <c r="T29" s="44"/>
    </row>
    <row r="30" spans="2:20" x14ac:dyDescent="0.2">
      <c r="B30" s="33" t="s">
        <v>131</v>
      </c>
      <c r="C30" s="64" t="s">
        <v>179</v>
      </c>
      <c r="D30" s="69">
        <v>1</v>
      </c>
      <c r="E30" s="58">
        <v>1</v>
      </c>
      <c r="F30" s="43">
        <v>600</v>
      </c>
      <c r="G30" s="17">
        <f>(F30+H30)/2</f>
        <v>750</v>
      </c>
      <c r="H30" s="44">
        <v>900</v>
      </c>
      <c r="I30" s="43"/>
      <c r="J30" s="17"/>
      <c r="K30" s="44"/>
      <c r="L30" s="43"/>
      <c r="M30" s="17"/>
      <c r="N30" s="44"/>
      <c r="O30" s="43"/>
      <c r="P30" s="17"/>
      <c r="Q30" s="44"/>
      <c r="R30" s="43"/>
      <c r="S30" s="17"/>
      <c r="T30" s="44"/>
    </row>
    <row r="31" spans="2:20" x14ac:dyDescent="0.2">
      <c r="B31" s="33" t="s">
        <v>132</v>
      </c>
      <c r="C31" s="64" t="s">
        <v>179</v>
      </c>
      <c r="D31" s="69">
        <v>1</v>
      </c>
      <c r="E31" s="58">
        <v>1</v>
      </c>
      <c r="F31" s="43">
        <v>110</v>
      </c>
      <c r="G31" s="17">
        <f>(F31+H31)/2</f>
        <v>162.5</v>
      </c>
      <c r="H31" s="44">
        <v>215</v>
      </c>
      <c r="I31" s="43"/>
      <c r="J31" s="17"/>
      <c r="K31" s="44"/>
      <c r="L31" s="43"/>
      <c r="M31" s="17"/>
      <c r="N31" s="44"/>
      <c r="O31" s="43"/>
      <c r="P31" s="17"/>
      <c r="Q31" s="44"/>
      <c r="R31" s="43"/>
      <c r="S31" s="17"/>
      <c r="T31" s="44"/>
    </row>
    <row r="32" spans="2:20" ht="26" x14ac:dyDescent="0.3">
      <c r="B32" s="56" t="s">
        <v>181</v>
      </c>
      <c r="C32" s="66"/>
      <c r="D32" s="71"/>
      <c r="E32" s="60"/>
      <c r="F32" s="48"/>
      <c r="G32" s="49"/>
      <c r="H32" s="50"/>
      <c r="I32" s="43"/>
      <c r="J32" s="17"/>
      <c r="K32" s="44"/>
      <c r="L32" s="43"/>
      <c r="M32" s="17"/>
      <c r="N32" s="44"/>
      <c r="O32" s="43"/>
      <c r="P32" s="17"/>
      <c r="Q32" s="44"/>
      <c r="R32" s="43"/>
      <c r="S32" s="17"/>
      <c r="T32" s="44"/>
    </row>
    <row r="33" spans="2:20" x14ac:dyDescent="0.2">
      <c r="B33" s="33" t="s">
        <v>125</v>
      </c>
      <c r="C33" s="64" t="s">
        <v>182</v>
      </c>
      <c r="D33" s="69">
        <v>1</v>
      </c>
      <c r="E33" s="58">
        <v>1</v>
      </c>
      <c r="F33" s="43">
        <v>40</v>
      </c>
      <c r="G33" s="17">
        <f>(F33+H33)/2</f>
        <v>42.5</v>
      </c>
      <c r="H33" s="44">
        <v>45</v>
      </c>
      <c r="I33" s="43"/>
      <c r="J33" s="17"/>
      <c r="K33" s="44"/>
      <c r="L33" s="43"/>
      <c r="M33" s="17"/>
      <c r="N33" s="44"/>
      <c r="O33" s="43"/>
      <c r="P33" s="17"/>
      <c r="Q33" s="44"/>
      <c r="R33" s="43"/>
      <c r="S33" s="17"/>
      <c r="T33" s="44"/>
    </row>
    <row r="34" spans="2:20" x14ac:dyDescent="0.2">
      <c r="B34" s="33" t="s">
        <v>126</v>
      </c>
      <c r="C34" s="64" t="s">
        <v>182</v>
      </c>
      <c r="D34" s="69">
        <v>1</v>
      </c>
      <c r="E34" s="58">
        <v>1</v>
      </c>
      <c r="F34" s="43">
        <v>140</v>
      </c>
      <c r="G34" s="17">
        <f>(F34+H34)/2</f>
        <v>165</v>
      </c>
      <c r="H34" s="44">
        <v>190</v>
      </c>
      <c r="I34" s="43"/>
      <c r="J34" s="17"/>
      <c r="K34" s="44"/>
      <c r="L34" s="43"/>
      <c r="M34" s="17"/>
      <c r="N34" s="44"/>
      <c r="O34" s="43"/>
      <c r="P34" s="17"/>
      <c r="Q34" s="44"/>
      <c r="R34" s="43"/>
      <c r="S34" s="17"/>
      <c r="T34" s="44"/>
    </row>
    <row r="35" spans="2:20" x14ac:dyDescent="0.2">
      <c r="B35" s="33" t="s">
        <v>127</v>
      </c>
      <c r="C35" s="64" t="s">
        <v>182</v>
      </c>
      <c r="D35" s="69">
        <v>1</v>
      </c>
      <c r="E35" s="58">
        <v>1</v>
      </c>
      <c r="F35" s="43">
        <v>75</v>
      </c>
      <c r="G35" s="17">
        <f>(F35+H35)/2</f>
        <v>87.5</v>
      </c>
      <c r="H35" s="44">
        <v>100</v>
      </c>
      <c r="I35" s="43"/>
      <c r="J35" s="17"/>
      <c r="K35" s="44"/>
      <c r="L35" s="43"/>
      <c r="M35" s="17"/>
      <c r="N35" s="44"/>
      <c r="O35" s="43"/>
      <c r="P35" s="17"/>
      <c r="Q35" s="44"/>
      <c r="R35" s="43"/>
      <c r="S35" s="17"/>
      <c r="T35" s="44"/>
    </row>
    <row r="36" spans="2:20" ht="26" x14ac:dyDescent="0.3">
      <c r="B36" s="56" t="s">
        <v>183</v>
      </c>
      <c r="C36" s="66"/>
      <c r="D36" s="71"/>
      <c r="E36" s="60"/>
      <c r="F36" s="48"/>
      <c r="G36" s="49"/>
      <c r="H36" s="50"/>
      <c r="I36" s="43"/>
      <c r="J36" s="17"/>
      <c r="K36" s="44"/>
      <c r="L36" s="43"/>
      <c r="M36" s="17"/>
      <c r="N36" s="44"/>
      <c r="O36" s="43"/>
      <c r="P36" s="17"/>
      <c r="Q36" s="44"/>
      <c r="R36" s="43"/>
      <c r="S36" s="17"/>
      <c r="T36" s="44"/>
    </row>
    <row r="37" spans="2:20" x14ac:dyDescent="0.2">
      <c r="B37" s="33" t="s">
        <v>133</v>
      </c>
      <c r="C37" s="64" t="s">
        <v>161</v>
      </c>
      <c r="D37" s="72" t="s">
        <v>184</v>
      </c>
      <c r="E37" s="58">
        <v>2</v>
      </c>
      <c r="F37" s="43">
        <v>115</v>
      </c>
      <c r="G37" s="17">
        <f>(F37+H37)/2</f>
        <v>162.5</v>
      </c>
      <c r="H37" s="44">
        <v>210</v>
      </c>
      <c r="I37" s="43"/>
      <c r="J37" s="17"/>
      <c r="K37" s="44"/>
      <c r="L37" s="43"/>
      <c r="M37" s="17"/>
      <c r="N37" s="44"/>
      <c r="O37" s="43"/>
      <c r="P37" s="17"/>
      <c r="Q37" s="44"/>
      <c r="R37" s="43"/>
      <c r="S37" s="17"/>
      <c r="T37" s="44"/>
    </row>
    <row r="38" spans="2:20" x14ac:dyDescent="0.2">
      <c r="B38" s="33" t="s">
        <v>134</v>
      </c>
      <c r="C38" s="64" t="s">
        <v>161</v>
      </c>
      <c r="D38" s="72" t="s">
        <v>184</v>
      </c>
      <c r="E38" s="58">
        <v>2</v>
      </c>
      <c r="F38" s="43">
        <v>95</v>
      </c>
      <c r="G38" s="17">
        <f>(F38+H38)/2</f>
        <v>127.5</v>
      </c>
      <c r="H38" s="44">
        <v>160</v>
      </c>
      <c r="I38" s="43"/>
      <c r="J38" s="17"/>
      <c r="K38" s="44"/>
      <c r="L38" s="43"/>
      <c r="M38" s="17"/>
      <c r="N38" s="44"/>
      <c r="O38" s="43"/>
      <c r="P38" s="17"/>
      <c r="Q38" s="44"/>
      <c r="R38" s="43"/>
      <c r="S38" s="17"/>
      <c r="T38" s="44"/>
    </row>
    <row r="39" spans="2:20" ht="26" x14ac:dyDescent="0.3">
      <c r="B39" s="56" t="s">
        <v>185</v>
      </c>
      <c r="C39" s="66"/>
      <c r="D39" s="71"/>
      <c r="E39" s="60"/>
      <c r="F39" s="48"/>
      <c r="G39" s="49"/>
      <c r="H39" s="50"/>
      <c r="I39" s="43"/>
      <c r="J39" s="17"/>
      <c r="K39" s="44"/>
      <c r="L39" s="43"/>
      <c r="M39" s="17"/>
      <c r="N39" s="44"/>
      <c r="O39" s="43"/>
      <c r="P39" s="17"/>
      <c r="Q39" s="44"/>
      <c r="R39" s="43"/>
      <c r="S39" s="17"/>
      <c r="T39" s="44"/>
    </row>
    <row r="40" spans="2:20" x14ac:dyDescent="0.2">
      <c r="B40" s="33" t="s">
        <v>128</v>
      </c>
      <c r="C40" s="64" t="s">
        <v>179</v>
      </c>
      <c r="D40" s="69">
        <v>1</v>
      </c>
      <c r="E40" s="58">
        <v>1</v>
      </c>
      <c r="F40" s="43">
        <v>60</v>
      </c>
      <c r="G40" s="17">
        <f>(F40+H40)/2</f>
        <v>75</v>
      </c>
      <c r="H40" s="44">
        <v>90</v>
      </c>
      <c r="I40" s="43"/>
      <c r="J40" s="17"/>
      <c r="K40" s="44"/>
      <c r="L40" s="43"/>
      <c r="M40" s="17"/>
      <c r="N40" s="44"/>
      <c r="O40" s="43"/>
      <c r="P40" s="17"/>
      <c r="Q40" s="44"/>
      <c r="R40" s="43"/>
      <c r="S40" s="17"/>
      <c r="T40" s="44"/>
    </row>
    <row r="41" spans="2:20" x14ac:dyDescent="0.2">
      <c r="B41" s="33" t="s">
        <v>135</v>
      </c>
      <c r="C41" s="64" t="s">
        <v>161</v>
      </c>
      <c r="D41" s="72" t="s">
        <v>186</v>
      </c>
      <c r="E41" s="58">
        <v>4</v>
      </c>
      <c r="F41" s="43">
        <v>75</v>
      </c>
      <c r="G41" s="17">
        <f>(F41+H41)/2</f>
        <v>105</v>
      </c>
      <c r="H41" s="44">
        <v>135</v>
      </c>
      <c r="I41" s="43"/>
      <c r="J41" s="17"/>
      <c r="K41" s="44"/>
      <c r="L41" s="43"/>
      <c r="M41" s="17"/>
      <c r="N41" s="44"/>
      <c r="O41" s="43"/>
      <c r="P41" s="17"/>
      <c r="Q41" s="44"/>
      <c r="R41" s="43"/>
      <c r="S41" s="17"/>
      <c r="T41" s="44"/>
    </row>
    <row r="42" spans="2:20" ht="17" thickBot="1" x14ac:dyDescent="0.25">
      <c r="B42" s="34" t="s">
        <v>136</v>
      </c>
      <c r="C42" s="67" t="s">
        <v>161</v>
      </c>
      <c r="D42" s="5">
        <v>2</v>
      </c>
      <c r="E42" s="61">
        <v>1</v>
      </c>
      <c r="F42" s="45">
        <v>75</v>
      </c>
      <c r="G42" s="19">
        <f>(F42+H42)/2</f>
        <v>142.5</v>
      </c>
      <c r="H42" s="46">
        <v>210</v>
      </c>
      <c r="I42" s="45"/>
      <c r="J42" s="19"/>
      <c r="K42" s="46"/>
      <c r="L42" s="45"/>
      <c r="M42" s="19"/>
      <c r="N42" s="46"/>
      <c r="O42" s="45"/>
      <c r="P42" s="19"/>
      <c r="Q42" s="46"/>
      <c r="R42" s="45"/>
      <c r="S42" s="19"/>
      <c r="T42" s="4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1EAFD-8C81-3B4F-B759-9F8C2FA74A08}">
  <sheetPr codeName="Sheet3"/>
  <dimension ref="B3:I47"/>
  <sheetViews>
    <sheetView zoomScale="120" zoomScaleNormal="120" workbookViewId="0">
      <selection activeCell="D7" sqref="D7:F23 C7:C20 C24:F24 C27:F31 C34:F38 C41:F42"/>
    </sheetView>
  </sheetViews>
  <sheetFormatPr baseColWidth="10" defaultColWidth="10.83203125" defaultRowHeight="16" x14ac:dyDescent="0.2"/>
  <cols>
    <col min="1" max="1" width="10.83203125" style="1"/>
    <col min="2" max="2" width="26" style="1" bestFit="1" customWidth="1"/>
    <col min="3" max="3" width="8.1640625" style="1" bestFit="1" customWidth="1"/>
    <col min="4" max="4" width="10.1640625" style="1" bestFit="1" customWidth="1"/>
    <col min="5" max="7" width="10.83203125" style="1"/>
    <col min="8" max="8" width="15.1640625" style="1" bestFit="1" customWidth="1"/>
    <col min="9" max="16384" width="10.83203125" style="1"/>
  </cols>
  <sheetData>
    <row r="3" spans="2:9" ht="26" x14ac:dyDescent="0.3">
      <c r="B3" s="4" t="s">
        <v>20</v>
      </c>
    </row>
    <row r="4" spans="2:9" x14ac:dyDescent="0.2">
      <c r="B4" s="1" t="s">
        <v>187</v>
      </c>
    </row>
    <row r="5" spans="2:9" x14ac:dyDescent="0.2">
      <c r="G5" s="1" t="s">
        <v>188</v>
      </c>
    </row>
    <row r="6" spans="2:9" x14ac:dyDescent="0.2">
      <c r="B6" s="20" t="s">
        <v>8</v>
      </c>
      <c r="C6" s="20" t="s">
        <v>189</v>
      </c>
      <c r="D6" s="20" t="s">
        <v>190</v>
      </c>
      <c r="E6" s="20" t="s">
        <v>157</v>
      </c>
      <c r="F6" s="20" t="s">
        <v>159</v>
      </c>
      <c r="G6" s="20" t="s">
        <v>191</v>
      </c>
      <c r="H6" s="20" t="s">
        <v>10</v>
      </c>
      <c r="I6" s="21" t="s">
        <v>192</v>
      </c>
    </row>
    <row r="7" spans="2:9" x14ac:dyDescent="0.2">
      <c r="B7" s="8" t="s">
        <v>117</v>
      </c>
      <c r="C7" s="22">
        <v>1</v>
      </c>
      <c r="D7" s="22">
        <v>1</v>
      </c>
      <c r="E7" s="8">
        <v>400</v>
      </c>
      <c r="F7" s="8">
        <v>650</v>
      </c>
      <c r="G7" s="8">
        <f ca="1">IF('Project Details and Calculation'!$C$3="min.",E7,IF('Project Details and Calculation'!$C$3="max.",F7,(E7+((F7-E7)*RAND()))))*D7</f>
        <v>400</v>
      </c>
      <c r="H7" s="8" t="s">
        <v>179</v>
      </c>
      <c r="I7" s="1" t="s">
        <v>193</v>
      </c>
    </row>
    <row r="8" spans="2:9" x14ac:dyDescent="0.2">
      <c r="B8" s="8" t="s">
        <v>119</v>
      </c>
      <c r="C8" s="22">
        <v>1</v>
      </c>
      <c r="D8" s="22">
        <v>1</v>
      </c>
      <c r="E8" s="8">
        <v>400</v>
      </c>
      <c r="F8" s="8">
        <v>500</v>
      </c>
      <c r="G8" s="8">
        <f ca="1">IF('Project Details and Calculation'!$C$3="min.",E8,IF('Project Details and Calculation'!$C$3="max.",F8,(E8+((F8-E8)*RAND()))))*D8</f>
        <v>400</v>
      </c>
      <c r="H8" s="8" t="s">
        <v>179</v>
      </c>
      <c r="I8" s="1" t="s">
        <v>193</v>
      </c>
    </row>
    <row r="9" spans="2:9" x14ac:dyDescent="0.2">
      <c r="B9" s="8" t="s">
        <v>120</v>
      </c>
      <c r="C9" s="22">
        <v>1</v>
      </c>
      <c r="D9" s="22">
        <v>1</v>
      </c>
      <c r="E9" s="8">
        <v>4.4000000000000004</v>
      </c>
      <c r="F9" s="8">
        <v>6.3</v>
      </c>
      <c r="G9" s="8">
        <f ca="1">IF('Project Details and Calculation'!$C$3="min.",E9,IF('Project Details and Calculation'!$C$3="max.",F9,(E9+((F9-E9)*RAND()))))*D9</f>
        <v>4.4000000000000004</v>
      </c>
      <c r="H9" s="8" t="s">
        <v>177</v>
      </c>
    </row>
    <row r="10" spans="2:9" x14ac:dyDescent="0.2">
      <c r="B10" s="8" t="s">
        <v>121</v>
      </c>
      <c r="C10" s="22">
        <v>1</v>
      </c>
      <c r="D10" s="22">
        <v>1</v>
      </c>
      <c r="E10" s="8">
        <v>4.3499999999999996</v>
      </c>
      <c r="F10" s="8">
        <v>5.4</v>
      </c>
      <c r="G10" s="8">
        <f ca="1">IF('Project Details and Calculation'!$C$3="min.",E10,IF('Project Details and Calculation'!$C$3="max.",F10,(E10+((F10-E10)*RAND()))))*D10</f>
        <v>4.3499999999999996</v>
      </c>
      <c r="H10" s="8" t="s">
        <v>177</v>
      </c>
    </row>
    <row r="11" spans="2:9" x14ac:dyDescent="0.2">
      <c r="B11" s="8" t="s">
        <v>122</v>
      </c>
      <c r="C11" s="22">
        <v>1</v>
      </c>
      <c r="D11" s="22">
        <v>1</v>
      </c>
      <c r="E11" s="8">
        <v>6.8</v>
      </c>
      <c r="F11" s="8">
        <v>8.9</v>
      </c>
      <c r="G11" s="8">
        <f ca="1">IF('Project Details and Calculation'!$C$3="min.",E11,IF('Project Details and Calculation'!$C$3="max.",F11,(E11+((F11-E11)*RAND()))))*D11</f>
        <v>6.8</v>
      </c>
      <c r="H11" s="8" t="s">
        <v>177</v>
      </c>
    </row>
    <row r="12" spans="2:9" x14ac:dyDescent="0.2">
      <c r="B12" s="8" t="s">
        <v>123</v>
      </c>
      <c r="C12" s="22">
        <v>1</v>
      </c>
      <c r="D12" s="22">
        <v>1</v>
      </c>
      <c r="E12" s="8">
        <v>8.4</v>
      </c>
      <c r="F12" s="8">
        <v>11</v>
      </c>
      <c r="G12" s="8">
        <f ca="1">IF('Project Details and Calculation'!$C$3="min.",E12,IF('Project Details and Calculation'!$C$3="max.",F12,(E12+((F12-E12)*RAND()))))*D12</f>
        <v>8.4</v>
      </c>
      <c r="H12" s="8" t="s">
        <v>177</v>
      </c>
    </row>
    <row r="13" spans="2:9" x14ac:dyDescent="0.2">
      <c r="B13" s="8" t="s">
        <v>124</v>
      </c>
      <c r="C13" s="22">
        <v>1</v>
      </c>
      <c r="D13" s="22">
        <v>1</v>
      </c>
      <c r="E13" s="8">
        <v>5.7</v>
      </c>
      <c r="F13" s="8">
        <v>8.9</v>
      </c>
      <c r="G13" s="8">
        <f ca="1">IF('Project Details and Calculation'!$C$3="min.",E13,IF('Project Details and Calculation'!$C$3="max.",F13,(E13+((F13-E13)*RAND()))))*D13</f>
        <v>5.7</v>
      </c>
      <c r="H13" s="8" t="s">
        <v>177</v>
      </c>
    </row>
    <row r="14" spans="2:9" x14ac:dyDescent="0.2">
      <c r="B14" s="8" t="s">
        <v>125</v>
      </c>
      <c r="C14" s="22">
        <v>1</v>
      </c>
      <c r="D14" s="22">
        <v>1</v>
      </c>
      <c r="E14" s="8">
        <v>40</v>
      </c>
      <c r="F14" s="8">
        <v>45</v>
      </c>
      <c r="G14" s="8">
        <f ca="1">IF('Project Details and Calculation'!$C$3="min.",E14,IF('Project Details and Calculation'!$C$3="max.",F14,(E14+((F14-E14)*RAND()))))*D14</f>
        <v>40</v>
      </c>
      <c r="H14" s="8" t="s">
        <v>182</v>
      </c>
    </row>
    <row r="15" spans="2:9" x14ac:dyDescent="0.2">
      <c r="B15" s="8" t="s">
        <v>126</v>
      </c>
      <c r="C15" s="22">
        <v>1</v>
      </c>
      <c r="D15" s="22">
        <v>1</v>
      </c>
      <c r="E15" s="8">
        <v>140</v>
      </c>
      <c r="F15" s="8">
        <v>190</v>
      </c>
      <c r="G15" s="8">
        <f ca="1">IF('Project Details and Calculation'!$C$3="min.",E15,IF('Project Details and Calculation'!$C$3="max.",F15,(E15+((F15-E15)*RAND()))))*D15</f>
        <v>140</v>
      </c>
      <c r="H15" s="8" t="s">
        <v>182</v>
      </c>
    </row>
    <row r="16" spans="2:9" x14ac:dyDescent="0.2">
      <c r="B16" s="8" t="s">
        <v>127</v>
      </c>
      <c r="C16" s="22">
        <v>1</v>
      </c>
      <c r="D16" s="22">
        <v>1</v>
      </c>
      <c r="E16" s="8">
        <v>75</v>
      </c>
      <c r="F16" s="8">
        <v>100</v>
      </c>
      <c r="G16" s="8">
        <f ca="1">IF('Project Details and Calculation'!$C$3="min.",E16,IF('Project Details and Calculation'!$C$3="max.",F16,(E16+((F16-E16)*RAND()))))*D16</f>
        <v>75</v>
      </c>
      <c r="H16" s="8" t="s">
        <v>182</v>
      </c>
    </row>
    <row r="17" spans="2:9" x14ac:dyDescent="0.2">
      <c r="B17" s="8" t="s">
        <v>128</v>
      </c>
      <c r="C17" s="22">
        <v>1</v>
      </c>
      <c r="D17" s="22">
        <v>1</v>
      </c>
      <c r="E17" s="8">
        <v>60</v>
      </c>
      <c r="F17" s="8">
        <v>90</v>
      </c>
      <c r="G17" s="8">
        <f ca="1">IF('Project Details and Calculation'!$C$3="min.",E17,IF('Project Details and Calculation'!$C$3="max.",F17,(E17+((F17-E17)*RAND()))))*D17</f>
        <v>60</v>
      </c>
      <c r="H17" s="8" t="s">
        <v>179</v>
      </c>
    </row>
    <row r="18" spans="2:9" x14ac:dyDescent="0.2">
      <c r="B18" s="8" t="s">
        <v>130</v>
      </c>
      <c r="C18" s="22">
        <v>1</v>
      </c>
      <c r="D18" s="22">
        <v>1</v>
      </c>
      <c r="E18" s="8">
        <v>600</v>
      </c>
      <c r="F18" s="8">
        <v>900</v>
      </c>
      <c r="G18" s="8">
        <f ca="1">IF('Project Details and Calculation'!$C$3="min.",E18,IF('Project Details and Calculation'!$C$3="max.",F18,(E18+((F18-E18)*RAND()))))*D18</f>
        <v>600</v>
      </c>
      <c r="H18" s="8" t="s">
        <v>179</v>
      </c>
      <c r="I18" s="1" t="s">
        <v>194</v>
      </c>
    </row>
    <row r="19" spans="2:9" x14ac:dyDescent="0.2">
      <c r="B19" s="8" t="s">
        <v>131</v>
      </c>
      <c r="C19" s="22">
        <v>1</v>
      </c>
      <c r="D19" s="22">
        <v>1</v>
      </c>
      <c r="E19" s="8">
        <v>600</v>
      </c>
      <c r="F19" s="8">
        <v>900</v>
      </c>
      <c r="G19" s="8">
        <f ca="1">IF('Project Details and Calculation'!$C$3="min.",E19,IF('Project Details and Calculation'!$C$3="max.",F19,(E19+((F19-E19)*RAND()))))*D19</f>
        <v>600</v>
      </c>
      <c r="H19" s="8" t="s">
        <v>179</v>
      </c>
    </row>
    <row r="20" spans="2:9" x14ac:dyDescent="0.2">
      <c r="B20" s="8" t="s">
        <v>132</v>
      </c>
      <c r="C20" s="22">
        <v>1</v>
      </c>
      <c r="D20" s="22">
        <v>1</v>
      </c>
      <c r="E20" s="8">
        <v>110</v>
      </c>
      <c r="F20" s="8">
        <v>215</v>
      </c>
      <c r="G20" s="8">
        <f ca="1">IF('Project Details and Calculation'!$C$3="min.",E20,IF('Project Details and Calculation'!$C$3="max.",F20,(E20+((F20-E20)*RAND()))))*D20</f>
        <v>110</v>
      </c>
      <c r="H20" s="8" t="s">
        <v>179</v>
      </c>
      <c r="I20" s="1" t="s">
        <v>195</v>
      </c>
    </row>
    <row r="21" spans="2:9" x14ac:dyDescent="0.2">
      <c r="B21" s="8" t="s">
        <v>133</v>
      </c>
      <c r="C21" s="22" t="s">
        <v>196</v>
      </c>
      <c r="D21" s="22">
        <v>2</v>
      </c>
      <c r="E21" s="8">
        <v>115</v>
      </c>
      <c r="F21" s="8">
        <v>210</v>
      </c>
      <c r="G21" s="8">
        <f ca="1">IF('Project Details and Calculation'!$C$3="min.",E21,IF('Project Details and Calculation'!$C$3="max.",F21,(E21+((F21-E21)*RAND()))))*D21</f>
        <v>230</v>
      </c>
      <c r="H21" s="8" t="s">
        <v>161</v>
      </c>
      <c r="I21" s="1" t="s">
        <v>197</v>
      </c>
    </row>
    <row r="22" spans="2:9" x14ac:dyDescent="0.2">
      <c r="B22" s="8" t="s">
        <v>134</v>
      </c>
      <c r="C22" s="22" t="s">
        <v>196</v>
      </c>
      <c r="D22" s="22">
        <v>2</v>
      </c>
      <c r="E22" s="8">
        <v>95</v>
      </c>
      <c r="F22" s="8">
        <v>160</v>
      </c>
      <c r="G22" s="8">
        <f ca="1">IF('Project Details and Calculation'!$C$3="min.",E22,IF('Project Details and Calculation'!$C$3="max.",F22,(E22+((F22-E22)*RAND()))))*D22</f>
        <v>190</v>
      </c>
      <c r="H22" s="8" t="s">
        <v>161</v>
      </c>
    </row>
    <row r="23" spans="2:9" x14ac:dyDescent="0.2">
      <c r="B23" s="8" t="s">
        <v>135</v>
      </c>
      <c r="C23" s="22" t="s">
        <v>198</v>
      </c>
      <c r="D23" s="22">
        <v>4</v>
      </c>
      <c r="E23" s="8">
        <v>75</v>
      </c>
      <c r="F23" s="8">
        <v>135</v>
      </c>
      <c r="G23" s="8">
        <f ca="1">IF('Project Details and Calculation'!$C$3="min.",E23,IF('Project Details and Calculation'!$C$3="max.",F23,(E23+((F23-E23)*RAND()))))*D23</f>
        <v>300</v>
      </c>
      <c r="H23" s="8" t="s">
        <v>161</v>
      </c>
    </row>
    <row r="24" spans="2:9" x14ac:dyDescent="0.2">
      <c r="B24" s="8" t="s">
        <v>136</v>
      </c>
      <c r="C24" s="22">
        <v>2</v>
      </c>
      <c r="D24" s="22">
        <v>1</v>
      </c>
      <c r="E24" s="8">
        <v>75</v>
      </c>
      <c r="F24" s="8">
        <v>210</v>
      </c>
      <c r="G24" s="8">
        <f ca="1">IF('Project Details and Calculation'!$C$3="min.",E24,IF('Project Details and Calculation'!$C$3="max.",F24,(E24+((F24-E24)*RAND()))))*D24</f>
        <v>75</v>
      </c>
      <c r="H24" s="8" t="s">
        <v>161</v>
      </c>
    </row>
    <row r="25" spans="2:9" x14ac:dyDescent="0.2">
      <c r="B25" s="8"/>
      <c r="C25" s="8"/>
      <c r="D25" s="8"/>
      <c r="E25" s="8"/>
      <c r="F25" s="8"/>
      <c r="G25" s="8"/>
      <c r="H25" s="8"/>
    </row>
    <row r="26" spans="2:9" x14ac:dyDescent="0.2">
      <c r="B26" s="8" t="s">
        <v>199</v>
      </c>
      <c r="C26" s="8"/>
      <c r="D26" s="8"/>
      <c r="E26" s="8"/>
      <c r="F26" s="8"/>
      <c r="G26" s="8"/>
      <c r="H26" s="8"/>
    </row>
    <row r="27" spans="2:9" x14ac:dyDescent="0.2">
      <c r="B27" s="8" t="s">
        <v>137</v>
      </c>
      <c r="C27" s="8">
        <v>1</v>
      </c>
      <c r="D27" s="8">
        <v>1</v>
      </c>
      <c r="E27" s="8">
        <v>140</v>
      </c>
      <c r="F27" s="8">
        <v>220</v>
      </c>
      <c r="G27" s="8">
        <f ca="1">IF('Project Details and Calculation'!$C$3="min.",E27,IF('Project Details and Calculation'!$C$3="max.",F27,(E27+((F27-E27)*RAND()))))*D27</f>
        <v>140</v>
      </c>
      <c r="H27" s="8" t="s">
        <v>161</v>
      </c>
    </row>
    <row r="28" spans="2:9" x14ac:dyDescent="0.2">
      <c r="B28" s="8" t="s">
        <v>138</v>
      </c>
      <c r="C28" s="8">
        <v>1</v>
      </c>
      <c r="D28" s="8">
        <v>1</v>
      </c>
      <c r="E28" s="8">
        <v>290</v>
      </c>
      <c r="F28" s="8">
        <v>405</v>
      </c>
      <c r="G28" s="8">
        <f ca="1">IF('Project Details and Calculation'!$C$3="min.",E28,IF('Project Details and Calculation'!$C$3="max.",F28,(E28+((F28-E28)*RAND()))))*D28</f>
        <v>290</v>
      </c>
      <c r="H28" s="8" t="s">
        <v>161</v>
      </c>
    </row>
    <row r="29" spans="2:9" x14ac:dyDescent="0.2">
      <c r="B29" s="8" t="s">
        <v>139</v>
      </c>
      <c r="C29" s="8">
        <v>1</v>
      </c>
      <c r="D29" s="8">
        <v>1</v>
      </c>
      <c r="E29" s="8">
        <v>90</v>
      </c>
      <c r="F29" s="8">
        <v>115</v>
      </c>
      <c r="G29" s="8">
        <f ca="1">IF('Project Details and Calculation'!$C$3="min.",E29,IF('Project Details and Calculation'!$C$3="max.",F29,(E29+((F29-E29)*RAND()))))*D29</f>
        <v>90</v>
      </c>
      <c r="H29" s="8" t="s">
        <v>161</v>
      </c>
    </row>
    <row r="30" spans="2:9" x14ac:dyDescent="0.2">
      <c r="B30" s="8" t="s">
        <v>140</v>
      </c>
      <c r="C30" s="8">
        <v>1</v>
      </c>
      <c r="D30" s="8">
        <v>1</v>
      </c>
      <c r="E30" s="8">
        <v>300</v>
      </c>
      <c r="F30" s="8">
        <v>400</v>
      </c>
      <c r="G30" s="8">
        <f ca="1">IF('Project Details and Calculation'!$C$3="min.",E30,IF('Project Details and Calculation'!$C$3="max.",F30,(E30+((F30-E30)*RAND()))))*D30</f>
        <v>300</v>
      </c>
      <c r="H30" s="8" t="s">
        <v>161</v>
      </c>
    </row>
    <row r="31" spans="2:9" x14ac:dyDescent="0.2">
      <c r="B31" s="8" t="s">
        <v>141</v>
      </c>
      <c r="C31" s="8">
        <v>1</v>
      </c>
      <c r="D31" s="8">
        <v>1</v>
      </c>
      <c r="E31" s="8">
        <v>132</v>
      </c>
      <c r="F31" s="8">
        <v>297</v>
      </c>
      <c r="G31" s="8">
        <f ca="1">IF('Project Details and Calculation'!$C$3="min.",E31,IF('Project Details and Calculation'!$C$3="max.",F31,(E31+((F31-E31)*RAND()))))*D31</f>
        <v>132</v>
      </c>
      <c r="H31" s="8" t="s">
        <v>161</v>
      </c>
    </row>
    <row r="32" spans="2:9" x14ac:dyDescent="0.2">
      <c r="B32" s="8"/>
      <c r="C32" s="8"/>
      <c r="D32" s="8"/>
      <c r="E32" s="8"/>
      <c r="F32" s="8"/>
      <c r="G32" s="8"/>
      <c r="H32" s="8"/>
    </row>
    <row r="33" spans="2:8" x14ac:dyDescent="0.2">
      <c r="B33" s="8" t="s">
        <v>200</v>
      </c>
      <c r="C33" s="8"/>
      <c r="D33" s="8"/>
      <c r="E33" s="8"/>
      <c r="F33" s="8"/>
      <c r="G33" s="8"/>
      <c r="H33" s="8"/>
    </row>
    <row r="34" spans="2:8" x14ac:dyDescent="0.2">
      <c r="B34" s="8" t="s">
        <v>137</v>
      </c>
      <c r="C34" s="8">
        <v>1</v>
      </c>
      <c r="D34" s="8">
        <v>1</v>
      </c>
      <c r="E34" s="8">
        <v>70</v>
      </c>
      <c r="F34" s="8">
        <v>105</v>
      </c>
      <c r="G34" s="8">
        <f ca="1">IF('Project Details and Calculation'!$C$3="min.",E34,IF('Project Details and Calculation'!$C$3="max.",F34,(E34+((F34-E34)*RAND()))))*D34</f>
        <v>70</v>
      </c>
      <c r="H34" s="8" t="s">
        <v>161</v>
      </c>
    </row>
    <row r="35" spans="2:8" x14ac:dyDescent="0.2">
      <c r="B35" s="8" t="s">
        <v>138</v>
      </c>
      <c r="C35" s="8">
        <v>1</v>
      </c>
      <c r="D35" s="8">
        <v>1</v>
      </c>
      <c r="E35" s="8">
        <v>290</v>
      </c>
      <c r="F35" s="8">
        <v>405</v>
      </c>
      <c r="G35" s="8">
        <f ca="1">IF('Project Details and Calculation'!$C$3="min.",E35,IF('Project Details and Calculation'!$C$3="max.",F35,(E35+((F35-E35)*RAND()))))*D35</f>
        <v>290</v>
      </c>
      <c r="H35" s="8" t="s">
        <v>161</v>
      </c>
    </row>
    <row r="36" spans="2:8" x14ac:dyDescent="0.2">
      <c r="B36" s="8" t="s">
        <v>139</v>
      </c>
      <c r="C36" s="8">
        <v>1</v>
      </c>
      <c r="D36" s="8">
        <v>1</v>
      </c>
      <c r="E36" s="8">
        <v>0</v>
      </c>
      <c r="F36" s="8">
        <v>0</v>
      </c>
      <c r="G36" s="8">
        <f ca="1">IF('Project Details and Calculation'!$C$3="min.",E36,IF('Project Details and Calculation'!$C$3="max.",F36,(E36+((F36-E36)*RAND()))))*D36</f>
        <v>0</v>
      </c>
      <c r="H36" s="8" t="s">
        <v>161</v>
      </c>
    </row>
    <row r="37" spans="2:8" x14ac:dyDescent="0.2">
      <c r="B37" s="8" t="s">
        <v>140</v>
      </c>
      <c r="C37" s="8">
        <v>1</v>
      </c>
      <c r="D37" s="8">
        <v>1</v>
      </c>
      <c r="E37" s="8">
        <v>250</v>
      </c>
      <c r="F37" s="8">
        <v>350</v>
      </c>
      <c r="G37" s="8">
        <f ca="1">IF('Project Details and Calculation'!$C$3="min.",E37,IF('Project Details and Calculation'!$C$3="max.",F37,(E37+((F37-E37)*RAND()))))*D37</f>
        <v>250</v>
      </c>
      <c r="H37" s="8" t="s">
        <v>161</v>
      </c>
    </row>
    <row r="38" spans="2:8" x14ac:dyDescent="0.2">
      <c r="B38" s="8" t="s">
        <v>141</v>
      </c>
      <c r="C38" s="8">
        <v>1</v>
      </c>
      <c r="D38" s="8">
        <v>1</v>
      </c>
      <c r="E38" s="8">
        <v>0</v>
      </c>
      <c r="F38" s="8">
        <v>0</v>
      </c>
      <c r="G38" s="8">
        <f ca="1">IF('Project Details and Calculation'!$C$3="min.",E38,IF('Project Details and Calculation'!$C$3="max.",F38,(E38+((F38-E38)*RAND()))))*D38</f>
        <v>0</v>
      </c>
      <c r="H38" s="8" t="s">
        <v>161</v>
      </c>
    </row>
    <row r="39" spans="2:8" x14ac:dyDescent="0.2">
      <c r="B39" s="8"/>
      <c r="C39" s="8"/>
      <c r="D39" s="8"/>
      <c r="E39" s="8"/>
      <c r="F39" s="8"/>
      <c r="G39" s="8"/>
      <c r="H39" s="8"/>
    </row>
    <row r="40" spans="2:8" x14ac:dyDescent="0.2">
      <c r="B40" s="8" t="s">
        <v>142</v>
      </c>
      <c r="C40" s="8"/>
      <c r="D40" s="8"/>
      <c r="E40" s="8"/>
      <c r="F40" s="8"/>
      <c r="G40" s="8"/>
      <c r="H40" s="8"/>
    </row>
    <row r="41" spans="2:8" x14ac:dyDescent="0.2">
      <c r="B41" s="8" t="s">
        <v>201</v>
      </c>
      <c r="C41" s="8">
        <v>1</v>
      </c>
      <c r="D41" s="8">
        <v>1</v>
      </c>
      <c r="E41" s="8">
        <v>21700</v>
      </c>
      <c r="F41" s="8">
        <v>5300</v>
      </c>
      <c r="G41" s="8">
        <f ca="1">IF('Project Details and Calculation'!$C$3="min.",E41,IF('Project Details and Calculation'!$C$3="max.",F41,(E41+((F41-E41)*RAND()))))*D41</f>
        <v>21700</v>
      </c>
      <c r="H41" s="8" t="s">
        <v>173</v>
      </c>
    </row>
    <row r="42" spans="2:8" x14ac:dyDescent="0.2">
      <c r="B42" s="8" t="s">
        <v>143</v>
      </c>
      <c r="C42" s="8">
        <v>1</v>
      </c>
      <c r="D42" s="8">
        <v>1</v>
      </c>
      <c r="E42" s="8">
        <v>13500</v>
      </c>
      <c r="F42" s="8">
        <v>33000</v>
      </c>
      <c r="G42" s="8">
        <f ca="1">IF('Project Details and Calculation'!$C$3="min.",E42,IF('Project Details and Calculation'!$C$3="max.",F42,(E42+((F42-E42)*RAND()))))*D42</f>
        <v>13500</v>
      </c>
      <c r="H42" s="8" t="s">
        <v>175</v>
      </c>
    </row>
    <row r="43" spans="2:8" x14ac:dyDescent="0.2">
      <c r="B43" s="8"/>
      <c r="C43" s="8"/>
      <c r="D43" s="8"/>
      <c r="E43" s="8"/>
      <c r="F43" s="8"/>
      <c r="G43" s="8"/>
      <c r="H43" s="8"/>
    </row>
    <row r="44" spans="2:8" x14ac:dyDescent="0.2">
      <c r="B44" s="8"/>
      <c r="C44" s="8"/>
      <c r="D44" s="8"/>
      <c r="E44" s="8"/>
      <c r="F44" s="8"/>
      <c r="G44" s="8"/>
      <c r="H44" s="8"/>
    </row>
    <row r="45" spans="2:8" x14ac:dyDescent="0.2">
      <c r="B45" s="8"/>
      <c r="C45" s="8"/>
      <c r="D45" s="8"/>
      <c r="E45" s="8"/>
      <c r="F45" s="8"/>
      <c r="G45" s="8"/>
      <c r="H45" s="8"/>
    </row>
    <row r="46" spans="2:8" x14ac:dyDescent="0.2">
      <c r="B46" s="8"/>
      <c r="C46" s="8"/>
      <c r="D46" s="8"/>
      <c r="E46" s="8"/>
      <c r="F46" s="8"/>
      <c r="G46" s="8"/>
      <c r="H46" s="8"/>
    </row>
    <row r="47" spans="2:8" x14ac:dyDescent="0.2">
      <c r="B47" s="8"/>
      <c r="C47" s="8"/>
      <c r="D47" s="8"/>
      <c r="E47" s="8"/>
      <c r="F47" s="8"/>
      <c r="G47" s="8"/>
      <c r="H47" s="8"/>
    </row>
  </sheetData>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91983-3188-CD45-9715-E2B6A46AA951}">
  <sheetPr codeName="Sheet4"/>
  <dimension ref="D6:G25"/>
  <sheetViews>
    <sheetView topLeftCell="C3" zoomScaleNormal="100" workbookViewId="0">
      <selection activeCell="E8" sqref="E8:F25"/>
    </sheetView>
  </sheetViews>
  <sheetFormatPr baseColWidth="10" defaultColWidth="10.83203125" defaultRowHeight="16" x14ac:dyDescent="0.2"/>
  <cols>
    <col min="1" max="3" width="10.83203125" style="1"/>
    <col min="4" max="4" width="26" style="1" bestFit="1" customWidth="1"/>
    <col min="5" max="16384" width="10.83203125" style="1"/>
  </cols>
  <sheetData>
    <row r="6" spans="4:7" ht="22" thickBot="1" x14ac:dyDescent="0.3">
      <c r="D6" s="77" t="s">
        <v>202</v>
      </c>
    </row>
    <row r="7" spans="4:7" ht="17" thickBot="1" x14ac:dyDescent="0.25">
      <c r="D7" s="13" t="s">
        <v>8</v>
      </c>
      <c r="E7" s="14" t="s">
        <v>157</v>
      </c>
      <c r="F7" s="15" t="s">
        <v>159</v>
      </c>
      <c r="G7" s="15" t="s">
        <v>10</v>
      </c>
    </row>
    <row r="8" spans="4:7" x14ac:dyDescent="0.2">
      <c r="D8" s="6" t="s">
        <v>117</v>
      </c>
      <c r="E8" s="200">
        <v>400</v>
      </c>
      <c r="F8" s="201">
        <v>650</v>
      </c>
      <c r="G8" s="74" t="s">
        <v>179</v>
      </c>
    </row>
    <row r="9" spans="4:7" x14ac:dyDescent="0.2">
      <c r="D9" s="6" t="s">
        <v>119</v>
      </c>
      <c r="E9" s="200">
        <v>400</v>
      </c>
      <c r="F9" s="201">
        <v>500</v>
      </c>
      <c r="G9" s="74" t="s">
        <v>179</v>
      </c>
    </row>
    <row r="10" spans="4:7" x14ac:dyDescent="0.2">
      <c r="D10" s="75" t="s">
        <v>203</v>
      </c>
      <c r="E10" s="202">
        <v>600</v>
      </c>
      <c r="F10" s="203">
        <v>900</v>
      </c>
      <c r="G10" s="76" t="s">
        <v>179</v>
      </c>
    </row>
    <row r="11" spans="4:7" x14ac:dyDescent="0.2">
      <c r="D11" s="6" t="s">
        <v>131</v>
      </c>
      <c r="E11" s="200">
        <v>600</v>
      </c>
      <c r="F11" s="201">
        <v>900</v>
      </c>
      <c r="G11" s="74" t="s">
        <v>179</v>
      </c>
    </row>
    <row r="12" spans="4:7" x14ac:dyDescent="0.2">
      <c r="D12" s="41" t="s">
        <v>132</v>
      </c>
      <c r="E12" s="204">
        <v>110</v>
      </c>
      <c r="F12" s="205">
        <v>215</v>
      </c>
      <c r="G12" s="42" t="s">
        <v>179</v>
      </c>
    </row>
    <row r="13" spans="4:7" x14ac:dyDescent="0.2">
      <c r="D13" s="6" t="s">
        <v>120</v>
      </c>
      <c r="E13" s="200">
        <v>4.4000000000000004</v>
      </c>
      <c r="F13" s="201">
        <v>6.3</v>
      </c>
      <c r="G13" s="74" t="s">
        <v>177</v>
      </c>
    </row>
    <row r="14" spans="4:7" x14ac:dyDescent="0.2">
      <c r="D14" s="6" t="s">
        <v>121</v>
      </c>
      <c r="E14" s="200">
        <v>4.3499999999999996</v>
      </c>
      <c r="F14" s="201">
        <v>5.4</v>
      </c>
      <c r="G14" s="74" t="s">
        <v>177</v>
      </c>
    </row>
    <row r="15" spans="4:7" x14ac:dyDescent="0.2">
      <c r="D15" s="196" t="s">
        <v>122</v>
      </c>
      <c r="E15" s="198">
        <v>6.8</v>
      </c>
      <c r="F15" s="206">
        <v>8.9</v>
      </c>
      <c r="G15" s="197" t="s">
        <v>177</v>
      </c>
    </row>
    <row r="16" spans="4:7" x14ac:dyDescent="0.2">
      <c r="D16" s="6" t="s">
        <v>123</v>
      </c>
      <c r="E16" s="200">
        <v>8.4</v>
      </c>
      <c r="F16" s="201">
        <v>11</v>
      </c>
      <c r="G16" s="74" t="s">
        <v>177</v>
      </c>
    </row>
    <row r="17" spans="4:7" x14ac:dyDescent="0.2">
      <c r="D17" s="41" t="s">
        <v>124</v>
      </c>
      <c r="E17" s="204">
        <v>5.7</v>
      </c>
      <c r="F17" s="205">
        <v>8.9</v>
      </c>
      <c r="G17" s="42" t="s">
        <v>177</v>
      </c>
    </row>
    <row r="18" spans="4:7" x14ac:dyDescent="0.2">
      <c r="D18" s="6" t="s">
        <v>125</v>
      </c>
      <c r="E18" s="200">
        <v>40</v>
      </c>
      <c r="F18" s="201">
        <v>45</v>
      </c>
      <c r="G18" s="74" t="s">
        <v>182</v>
      </c>
    </row>
    <row r="19" spans="4:7" x14ac:dyDescent="0.2">
      <c r="D19" s="6" t="s">
        <v>126</v>
      </c>
      <c r="E19" s="200">
        <v>140</v>
      </c>
      <c r="F19" s="201">
        <v>190</v>
      </c>
      <c r="G19" s="74" t="s">
        <v>182</v>
      </c>
    </row>
    <row r="20" spans="4:7" x14ac:dyDescent="0.2">
      <c r="D20" s="41" t="s">
        <v>127</v>
      </c>
      <c r="E20" s="204">
        <v>75</v>
      </c>
      <c r="F20" s="205">
        <v>100</v>
      </c>
      <c r="G20" s="42" t="s">
        <v>182</v>
      </c>
    </row>
    <row r="21" spans="4:7" x14ac:dyDescent="0.2">
      <c r="D21" s="6" t="s">
        <v>128</v>
      </c>
      <c r="E21" s="200">
        <v>60</v>
      </c>
      <c r="F21" s="201">
        <v>90</v>
      </c>
      <c r="G21" s="74" t="s">
        <v>179</v>
      </c>
    </row>
    <row r="22" spans="4:7" x14ac:dyDescent="0.2">
      <c r="D22" s="6" t="s">
        <v>135</v>
      </c>
      <c r="E22" s="200">
        <v>75</v>
      </c>
      <c r="F22" s="201">
        <v>135</v>
      </c>
      <c r="G22" s="74" t="s">
        <v>161</v>
      </c>
    </row>
    <row r="23" spans="4:7" x14ac:dyDescent="0.2">
      <c r="D23" s="41" t="s">
        <v>136</v>
      </c>
      <c r="E23" s="204">
        <v>75</v>
      </c>
      <c r="F23" s="205">
        <v>210</v>
      </c>
      <c r="G23" s="42" t="s">
        <v>161</v>
      </c>
    </row>
    <row r="24" spans="4:7" x14ac:dyDescent="0.2">
      <c r="D24" s="6" t="s">
        <v>133</v>
      </c>
      <c r="E24" s="200">
        <v>115</v>
      </c>
      <c r="F24" s="201">
        <v>210</v>
      </c>
      <c r="G24" s="74" t="s">
        <v>161</v>
      </c>
    </row>
    <row r="25" spans="4:7" ht="17" thickBot="1" x14ac:dyDescent="0.25">
      <c r="D25" s="7" t="s">
        <v>134</v>
      </c>
      <c r="E25" s="207">
        <v>95</v>
      </c>
      <c r="F25" s="208">
        <v>160</v>
      </c>
      <c r="G25" s="3" t="s">
        <v>161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Project Details and Calculation</vt:lpstr>
      <vt:lpstr>Sheet9</vt:lpstr>
      <vt:lpstr>Sheet7</vt:lpstr>
      <vt:lpstr>Sheet6</vt:lpstr>
      <vt:lpstr>Sheet5</vt:lpstr>
      <vt:lpstr>Sheet2</vt:lpstr>
      <vt:lpstr>Costs</vt:lpstr>
      <vt:lpstr>Costs - Nix Pocketbook</vt:lpstr>
      <vt:lpstr>Sheet1</vt:lpstr>
      <vt:lpstr>Costs - Other</vt:lpstr>
      <vt:lpstr>Scot. - Woodland Creation Grant</vt:lpstr>
      <vt:lpstr>References</vt:lpstr>
      <vt:lpstr>Resources</vt:lpstr>
      <vt:lpstr>Sheet3</vt:lpstr>
      <vt:lpstr>Sheet8</vt:lpstr>
      <vt:lpstr>Sensitivity Output Sheet</vt:lpstr>
      <vt:lpstr>Sheet4</vt:lpstr>
      <vt:lpstr>Cost_Level</vt:lpstr>
      <vt:lpstr>OutputCell</vt:lpstr>
      <vt:lpstr>Ploughed_or_Moulded</vt:lpstr>
      <vt:lpstr>Target_or_Standard</vt:lpstr>
      <vt:lpstr>Upland_or_Lowland</vt:lpstr>
      <vt:lpstr>Woodland_Type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EDGAR Dylan</cp:lastModifiedBy>
  <cp:revision/>
  <dcterms:created xsi:type="dcterms:W3CDTF">2022-05-06T17:06:17Z</dcterms:created>
  <dcterms:modified xsi:type="dcterms:W3CDTF">2022-05-21T22:16:27Z</dcterms:modified>
  <cp:category/>
  <cp:contentStatus/>
</cp:coreProperties>
</file>