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2" name="TrendDays">'Sprint 3'!$F$20</definedName>
    <definedName localSheetId="0" name="DoneDays">'Sprint 1'!$F$18</definedName>
    <definedName localSheetId="2" name="TaskStoryID">'Sprint 3'!$D$21:$D$58</definedName>
    <definedName name="TaskStoryID">#REF!</definedName>
    <definedName name="ProductBacklog">#REF!</definedName>
    <definedName localSheetId="3" name="TaskRows">'Sprint 4'!$D$18</definedName>
    <definedName localSheetId="3" name="ImplementationDays">'Sprint 4'!$D$16</definedName>
    <definedName localSheetId="1" name="TaskStatus">'Sprint 2'!$F$21:$F$63</definedName>
    <definedName localSheetId="0" name="TaskRows">'Sprint 1'!$D$18</definedName>
    <definedName localSheetId="1" name="ImplementationDays">'Sprint 2'!$D$16</definedName>
    <definedName localSheetId="3" name="SprintTasks">'Sprint 4'!$C$21:$AF$67</definedName>
    <definedName name="ImplementationDays">#REF!</definedName>
    <definedName localSheetId="2" name="TaskStatus">'Sprint 3'!$F$21:$F$63</definedName>
    <definedName localSheetId="1" name="TaskStoryID">'Sprint 2'!$D$21:$D$58</definedName>
    <definedName localSheetId="0" name="TaskStatus">'Sprint 1'!$F$21:$F$65</definedName>
    <definedName name="Status">#REF!</definedName>
    <definedName localSheetId="0" name="TotalEffort">'Sprint 1'!$G$17</definedName>
    <definedName localSheetId="1" name="DoneDays">'Sprint 2'!$F$18</definedName>
    <definedName localSheetId="1" name="TrendDays">'Sprint 2'!$F$20</definedName>
    <definedName name="TaskRows">#REF!</definedName>
    <definedName name="DoneDays">#REF!</definedName>
    <definedName localSheetId="0" name="TaskStoryID">'Sprint 1'!$D$21:$D$60</definedName>
    <definedName localSheetId="3" name="TrendDays">'Sprint 4'!$F$20</definedName>
    <definedName name="TrendOffset">#REF!</definedName>
    <definedName name="SprintCount">#REF!</definedName>
    <definedName name="Sprint">#REF!</definedName>
    <definedName localSheetId="0" name="SprintTasks">'Sprint 1'!$C$21:$AF$70</definedName>
    <definedName localSheetId="0" name="ImplementationDays">'Sprint 1'!$D$16</definedName>
    <definedName localSheetId="0" name="TrendDays">'Sprint 1'!$F$20</definedName>
    <definedName name="SprintTasks">#REF!</definedName>
    <definedName localSheetId="1" name="SprintTasks">'Sprint 2'!$C$21:$AF$68</definedName>
    <definedName localSheetId="3" name="TotalEffort">'Sprint 4'!$G$17</definedName>
    <definedName localSheetId="2" name="SprintTasks">'Sprint 3'!$C$21:$AF$68</definedName>
    <definedName name="TrendDays">#REF!</definedName>
    <definedName localSheetId="1" name="TaskRows">'Sprint 2'!$D$18</definedName>
    <definedName localSheetId="2" name="TaskRows">'Sprint 3'!$D$18</definedName>
    <definedName name="TotalEffort">#REF!</definedName>
    <definedName localSheetId="2" name="DoneDays">'Sprint 3'!$F$18</definedName>
    <definedName name="TaskStatus">#REF!</definedName>
    <definedName localSheetId="3" name="TaskStoryID">'Sprint 4'!$D$21:$D$57</definedName>
    <definedName name="StoryName">#REF!</definedName>
    <definedName localSheetId="3" name="DoneDays">'Sprint 4'!$F$18</definedName>
    <definedName localSheetId="1" name="TotalEffort">'Sprint 2'!$G$17</definedName>
    <definedName localSheetId="2" name="ImplementationDays">'Sprint 3'!$D$16</definedName>
    <definedName name="SprintsInTrend">#REF!</definedName>
    <definedName name="TrendSprintCount">#REF!</definedName>
    <definedName localSheetId="2" name="TotalEffort">'Sprint 3'!$G$17</definedName>
    <definedName localSheetId="3" name="TaskStatus">'Sprint 4'!$F$21:$F$62</definedName>
  </definedNames>
  <calcPr/>
  <extLst>
    <ext uri="GoogleSheetsCustomDataVersion2">
      <go:sheetsCustomData xmlns:go="http://customooxmlschemas.google.com/" r:id="rId8" roundtripDataChecksum="5uTgclHeTOZln5viggr6Rs+nIMFuMPVH4JV4OD+2hY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ID#AAABL5_Dg-s
Petri Heiramo    (2024-04-28 23:53:26)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b6XcuqBZhQmVgv2QLACleQ7hcNg=="/>
    </ext>
  </extLst>
</comments>
</file>

<file path=xl/sharedStrings.xml><?xml version="1.0" encoding="utf-8"?>
<sst xmlns="http://schemas.openxmlformats.org/spreadsheetml/2006/main" count="133" uniqueCount="50">
  <si>
    <t>Nombre del Proyecto:</t>
  </si>
  <si>
    <t>Aplicación web para la gestión de odontogramas para las clínicas dentales</t>
  </si>
  <si>
    <t>Dueño del Proyecto</t>
  </si>
  <si>
    <t>Gerente del Proyecto:</t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</si>
  <si>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</si>
  <si>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</si>
  <si>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</si>
  <si>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</si>
  <si>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</si>
  <si>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</si>
  <si>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</si>
  <si>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</si>
  <si>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</si>
  <si>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</si>
  <si>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</si>
  <si>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</si>
  <si>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Historia</t>
  </si>
  <si>
    <t>Tarea</t>
  </si>
  <si>
    <t>ID Epica</t>
  </si>
  <si>
    <t>Responsable</t>
  </si>
  <si>
    <t>Estado</t>
  </si>
  <si>
    <t>Est.</t>
  </si>
  <si>
    <t>Registrar y visualizar el estado de las dentaduras</t>
  </si>
  <si>
    <t>DIEGO</t>
  </si>
  <si>
    <t>En Progreso</t>
  </si>
  <si>
    <t>Mostrar la información del paciente</t>
  </si>
  <si>
    <t>ALEX</t>
  </si>
  <si>
    <t>Terminado</t>
  </si>
  <si>
    <t>Mostrar el odontograma actualizado del paciente</t>
  </si>
  <si>
    <t>JOAN</t>
  </si>
  <si>
    <t>Mostrar el estado de los tejidos de dientes de los pacientes</t>
  </si>
  <si>
    <t>JORDAN</t>
  </si>
  <si>
    <t>Por Hacer</t>
  </si>
  <si>
    <t>Registrar recomendaciones de higiene</t>
  </si>
  <si>
    <t>JOHN</t>
  </si>
  <si>
    <t>Crear un tratamiento de ortodoncia</t>
  </si>
  <si>
    <t xml:space="preserve">FRANK </t>
  </si>
  <si>
    <t>Especificar el tipo de tratamiento que se realizará al paciente</t>
  </si>
  <si>
    <t>Visualizar la historia clínica del paciente</t>
  </si>
  <si>
    <t xml:space="preserve">JORDAN </t>
  </si>
  <si>
    <t>Generar Informes de Odontogramas de los pacientes</t>
  </si>
  <si>
    <t xml:space="preserve">ANGEL </t>
  </si>
  <si>
    <t>Actualizar información relevante y prioritaria para el tratamiento</t>
  </si>
  <si>
    <t>Registro rápido de pacientes de emergencia</t>
  </si>
  <si>
    <t>Integrar con sistemas de imágenes radiográficas</t>
  </si>
  <si>
    <t xml:space="preserve">HUGO </t>
  </si>
  <si>
    <t>Buscar información de los pacientes</t>
  </si>
  <si>
    <t>Gestionar odontogramas de Pacientes</t>
  </si>
  <si>
    <t>Programar notificaciones automáticas sobre tratamientos pendientes</t>
  </si>
  <si>
    <t xml:space="preserve">JOAN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</si>
</sst>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3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left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5" fillId="3" fontId="5" numFmtId="0" xfId="0" applyBorder="1" applyFill="1" applyFont="1"/>
    <xf borderId="0" fillId="0" fontId="1" numFmtId="0" xfId="0" applyAlignment="1" applyFont="1">
      <alignment horizontal="center" readingOrder="0"/>
    </xf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5" fillId="3" fontId="5" numFmtId="0" xfId="0" applyAlignment="1" applyBorder="1" applyFont="1">
      <alignment readingOrder="0"/>
    </xf>
    <xf borderId="5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4" fontId="7" numFmtId="0" xfId="0" applyAlignment="1" applyFill="1" applyFont="1">
      <alignment horizontal="center" vertical="bottom"/>
    </xf>
    <xf borderId="0" fillId="4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71678318"/>
        <c:axId val="160121298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71678318"/>
        <c:axId val="160121298"/>
      </c:lineChart>
      <c:catAx>
        <c:axId val="71678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121298"/>
      </c:catAx>
      <c:valAx>
        <c:axId val="16012129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167831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73297425"/>
        <c:axId val="919928977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173297425"/>
        <c:axId val="919928977"/>
      </c:lineChart>
      <c:catAx>
        <c:axId val="173297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9928977"/>
      </c:catAx>
      <c:valAx>
        <c:axId val="91992897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7329742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1920449299"/>
        <c:axId val="580033117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1920449299"/>
        <c:axId val="580033117"/>
      </c:lineChart>
      <c:catAx>
        <c:axId val="1920449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033117"/>
      </c:catAx>
      <c:valAx>
        <c:axId val="58003311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92044929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901044489"/>
        <c:axId val="1543700958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4'!$H$19:$AF$19</c:f>
              <c:numCache/>
            </c:numRef>
          </c:val>
          <c:smooth val="0"/>
        </c:ser>
        <c:axId val="901044489"/>
        <c:axId val="1543700958"/>
      </c:lineChart>
      <c:catAx>
        <c:axId val="901044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700958"/>
      </c:catAx>
      <c:valAx>
        <c:axId val="154370095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90104448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66675</xdr:rowOff>
    </xdr:from>
    <xdr:ext cx="10506075" cy="1228725"/>
    <xdr:graphicFrame>
      <xdr:nvGraphicFramePr>
        <xdr:cNvPr id="39646267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66675</xdr:rowOff>
    </xdr:from>
    <xdr:ext cx="10506075" cy="1228725"/>
    <xdr:graphicFrame>
      <xdr:nvGraphicFramePr>
        <xdr:cNvPr id="199844958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66675</xdr:rowOff>
    </xdr:from>
    <xdr:ext cx="10506075" cy="1228725"/>
    <xdr:graphicFrame>
      <xdr:nvGraphicFramePr>
        <xdr:cNvPr id="186741960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66675</xdr:rowOff>
    </xdr:from>
    <xdr:ext cx="10506075" cy="1228725"/>
    <xdr:graphicFrame>
      <xdr:nvGraphicFramePr>
        <xdr:cNvPr id="2047201973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7.75"/>
    <col customWidth="1" min="4" max="4" width="10.75"/>
    <col customWidth="1" min="5" max="5" width="13.75"/>
    <col customWidth="1" min="6" max="6" width="12.75"/>
    <col customWidth="1" min="7" max="7" width="9.63"/>
    <col customWidth="1" min="8" max="32" width="4.38"/>
    <col customWidth="1" min="33" max="34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37.5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15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3</v>
      </c>
      <c r="D5" s="15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6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2">
        <v>1.0</v>
      </c>
      <c r="D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2.75" customHeight="1">
      <c r="D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2.75" customHeight="1"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4</v>
      </c>
      <c r="D16" s="27">
        <v>25.0</v>
      </c>
      <c r="E16" s="26"/>
      <c r="F16" s="28"/>
      <c r="G16" s="26" t="s">
        <v>5</v>
      </c>
      <c r="H16" s="26" t="s">
        <v>6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7</v>
      </c>
      <c r="D17" s="27">
        <v>25.0</v>
      </c>
      <c r="E17" s="26" t="s">
        <v>8</v>
      </c>
      <c r="F17" s="26" t="s">
        <v>9</v>
      </c>
      <c r="G17" s="29">
        <f>SUM(OFFSET(G21,1,0,'Sprint 1'!TaskRows,1))</f>
        <v>25</v>
      </c>
      <c r="H17" s="29">
        <f>IF(AND(SUM(OFFSET(H21,1,0,'Sprint 1'!TaskRows,1))=0),0,SUM(OFFSET(H21,1,0,'Sprint 1'!TaskRows,1)))</f>
        <v>25</v>
      </c>
      <c r="I17" s="29">
        <f>IF(AND(SUM(OFFSET(I21,1,0,'Sprint 1'!TaskRows,1))=0),"",SUM(OFFSET(I21,1,0,'Sprint 1'!TaskRows,1)))</f>
        <v>24</v>
      </c>
      <c r="J17" s="29">
        <f>IF(AND(SUM(OFFSET(J21,1,0,'Sprint 1'!TaskRows,1))=0),"",SUM(OFFSET(J21,1,0,'Sprint 1'!TaskRows,1)))</f>
        <v>23</v>
      </c>
      <c r="K17" s="29">
        <f>IF(AND(SUM(OFFSET(K21,1,0,'Sprint 1'!TaskRows,1))=0),"",SUM(OFFSET(K21,1,0,'Sprint 1'!TaskRows,1)))</f>
        <v>22</v>
      </c>
      <c r="L17" s="29">
        <f>IF(AND(SUM(OFFSET(L21,1,0,'Sprint 1'!TaskRows,1))=0),"",SUM(OFFSET(L21,1,0,'Sprint 1'!TaskRows,1)))</f>
        <v>21</v>
      </c>
      <c r="M17" s="29">
        <f>IF(AND(SUM(OFFSET(M21,1,0,'Sprint 1'!TaskRows,1))=0),"",SUM(OFFSET(M21,1,0,'Sprint 1'!TaskRows,1)))</f>
        <v>20</v>
      </c>
      <c r="N17" s="29">
        <f>IF(AND(SUM(OFFSET(N21,1,0,'Sprint 1'!TaskRows,1))=0),"",SUM(OFFSET(N21,1,0,'Sprint 1'!TaskRows,1)))</f>
        <v>19</v>
      </c>
      <c r="O17" s="29">
        <f>IF(AND(SUM(OFFSET(O21,1,0,'Sprint 1'!TaskRows,1))=0),"",SUM(OFFSET(O21,1,0,'Sprint 1'!TaskRows,1)))</f>
        <v>18</v>
      </c>
      <c r="P17" s="29">
        <f>IF(AND(SUM(OFFSET(P21,1,0,'Sprint 1'!TaskRows,1))=0),"",SUM(OFFSET(P21,1,0,'Sprint 1'!TaskRows,1)))</f>
        <v>17</v>
      </c>
      <c r="Q17" s="29">
        <f>IF(AND(SUM(OFFSET(Q21,1,0,'Sprint 1'!TaskRows,1))=0),"",SUM(OFFSET(Q21,1,0,'Sprint 1'!TaskRows,1)))</f>
        <v>16</v>
      </c>
      <c r="R17" s="29">
        <f>IF(AND(SUM(OFFSET(R21,1,0,'Sprint 1'!TaskRows,1))=0),"",SUM(OFFSET(R21,1,0,'Sprint 1'!TaskRows,1)))</f>
        <v>15</v>
      </c>
      <c r="S17" s="29">
        <f>IF(AND(SUM(OFFSET(S21,1,0,'Sprint 1'!TaskRows,1))=0),"",SUM(OFFSET(S21,1,0,'Sprint 1'!TaskRows,1)))</f>
        <v>14</v>
      </c>
      <c r="T17" s="29">
        <f>IF(AND(SUM(OFFSET(T21,1,0,'Sprint 1'!TaskRows,1))=0),"",SUM(OFFSET(T21,1,0,'Sprint 1'!TaskRows,1)))</f>
        <v>13</v>
      </c>
      <c r="U17" s="29">
        <f>IF(AND(SUM(OFFSET(U21,1,0,'Sprint 1'!TaskRows,1))=0),"",SUM(OFFSET(U21,1,0,'Sprint 1'!TaskRows,1)))</f>
        <v>12</v>
      </c>
      <c r="V17" s="29">
        <f>IF(AND(SUM(OFFSET(V21,1,0,'Sprint 1'!TaskRows,1))=0),"",SUM(OFFSET(V21,1,0,'Sprint 1'!TaskRows,1)))</f>
        <v>11</v>
      </c>
      <c r="W17" s="29">
        <f>IF(AND(SUM(OFFSET(W21,1,0,'Sprint 1'!TaskRows,1))=0),"",SUM(OFFSET(W21,1,0,'Sprint 1'!TaskRows,1)))</f>
        <v>10</v>
      </c>
      <c r="X17" s="29">
        <f>IF(AND(SUM(OFFSET(X21,1,0,'Sprint 1'!TaskRows,1))=0),"",SUM(OFFSET(X21,1,0,'Sprint 1'!TaskRows,1)))</f>
        <v>9</v>
      </c>
      <c r="Y17" s="29">
        <f>IF(AND(SUM(OFFSET(Y21,1,0,'Sprint 1'!TaskRows,1))=0),"",SUM(OFFSET(Y21,1,0,'Sprint 1'!TaskRows,1)))</f>
        <v>8</v>
      </c>
      <c r="Z17" s="29">
        <f>IF(AND(SUM(OFFSET(Z21,1,0,'Sprint 1'!TaskRows,1))=0),"",SUM(OFFSET(Z21,1,0,'Sprint 1'!TaskRows,1)))</f>
        <v>7</v>
      </c>
      <c r="AA17" s="29">
        <f>IF(AND(SUM(OFFSET(AA21,1,0,'Sprint 1'!TaskRows,1))=0),"",SUM(OFFSET(AA21,1,0,'Sprint 1'!TaskRows,1)))</f>
        <v>6</v>
      </c>
      <c r="AB17" s="29">
        <f>IF(AND(SUM(OFFSET(AB21,1,0,'Sprint 1'!TaskRows,1))=0),"",SUM(OFFSET(AB21,1,0,'Sprint 1'!TaskRows,1)))</f>
        <v>4</v>
      </c>
      <c r="AC17" s="29">
        <f>IF(AND(SUM(OFFSET(AC21,1,0,'Sprint 1'!TaskRows,1))=0),"",SUM(OFFSET(AC21,1,0,'Sprint 1'!TaskRows,1)))</f>
        <v>3</v>
      </c>
      <c r="AD17" s="29">
        <f>IF(AND(SUM(OFFSET(AD21,1,0,'Sprint 1'!TaskRows,1))=0),"",SUM(OFFSET(AD21,1,0,'Sprint 1'!TaskRows,1)))</f>
        <v>2</v>
      </c>
      <c r="AE17" s="29">
        <f>IF(AND(SUM(OFFSET(AE21,1,0,'Sprint 1'!TaskRows,1))=0),"",SUM(OFFSET(AE21,1,0,'Sprint 1'!TaskRows,1)))</f>
        <v>1</v>
      </c>
      <c r="AF17" s="29" t="str">
        <f>IF(AND(SUM(OFFSET(AF21,1,0,'Sprint 1'!TaskRows,1))=0),"",SUM(OFFSET(AF21,1,0,'Sprint 1'!TaskRows,1)))</f>
        <v/>
      </c>
    </row>
    <row r="18" ht="12.75" hidden="1" customHeight="1">
      <c r="C18" s="25" t="s">
        <v>10</v>
      </c>
      <c r="D18" s="1">
        <f>IF(COUNTA(C22:C249)=0,1,COUNTA(C22:C249))</f>
        <v>5</v>
      </c>
      <c r="E18" s="25" t="s">
        <v>11</v>
      </c>
      <c r="F18" s="1">
        <f>IF(COUNTIF(H17:AF17,"&gt;0")=0,1,COUNTIF(H17:AF17,"&gt;0"))</f>
        <v>24</v>
      </c>
      <c r="G18" s="1"/>
      <c r="H18" s="1">
        <f>IF(H21="","",$G17-$G17/($D16-1)*(H21-1))</f>
        <v>25</v>
      </c>
      <c r="I18" s="1">
        <f>IF(I21="","",'Sprint 1'!TotalEffort-'Sprint 1'!TotalEffort/('Sprint 1'!ImplementationDays)*(I21-1))</f>
        <v>24</v>
      </c>
      <c r="J18" s="1">
        <f>IF(J21="","",'Sprint 1'!TotalEffort-'Sprint 1'!TotalEffort/('Sprint 1'!ImplementationDays)*(J21-1))</f>
        <v>23</v>
      </c>
      <c r="K18" s="1">
        <f>IF(K21="","",'Sprint 1'!TotalEffort-'Sprint 1'!TotalEffort/('Sprint 1'!ImplementationDays)*(K21-1))</f>
        <v>22</v>
      </c>
      <c r="L18" s="1">
        <f>IF(L21="","",'Sprint 1'!TotalEffort-'Sprint 1'!TotalEffort/('Sprint 1'!ImplementationDays)*(L21-1))</f>
        <v>21</v>
      </c>
      <c r="M18" s="1">
        <f>IF(M21="","",'Sprint 1'!TotalEffort-'Sprint 1'!TotalEffort/('Sprint 1'!ImplementationDays)*(M21-1))</f>
        <v>20</v>
      </c>
      <c r="N18" s="1">
        <f>IF(N21="","",'Sprint 1'!TotalEffort-'Sprint 1'!TotalEffort/('Sprint 1'!ImplementationDays)*(N21-1))</f>
        <v>19</v>
      </c>
      <c r="O18" s="1">
        <f>IF(O21="","",'Sprint 1'!TotalEffort-'Sprint 1'!TotalEffort/('Sprint 1'!ImplementationDays)*(O21-1))</f>
        <v>18</v>
      </c>
      <c r="P18" s="1">
        <f>IF(P21="","",'Sprint 1'!TotalEffort-'Sprint 1'!TotalEffort/('Sprint 1'!ImplementationDays)*(P21-1))</f>
        <v>17</v>
      </c>
      <c r="Q18" s="1">
        <f>IF(Q21="","",'Sprint 1'!TotalEffort-'Sprint 1'!TotalEffort/('Sprint 1'!ImplementationDays)*(Q21-1))</f>
        <v>16</v>
      </c>
      <c r="R18" s="1">
        <f>IF(R21="","",'Sprint 1'!TotalEffort-'Sprint 1'!TotalEffort/('Sprint 1'!ImplementationDays)*(R21-1))</f>
        <v>15</v>
      </c>
      <c r="S18" s="1">
        <f>IF(S21="","",'Sprint 1'!TotalEffort-'Sprint 1'!TotalEffort/('Sprint 1'!ImplementationDays)*(S21-1))</f>
        <v>14</v>
      </c>
      <c r="T18" s="1">
        <f>IF(T21="","",'Sprint 1'!TotalEffort-'Sprint 1'!TotalEffort/('Sprint 1'!ImplementationDays)*(T21-1))</f>
        <v>13</v>
      </c>
      <c r="U18" s="1">
        <f>IF(U21="","",'Sprint 1'!TotalEffort-'Sprint 1'!TotalEffort/('Sprint 1'!ImplementationDays)*(U21-1))</f>
        <v>12</v>
      </c>
      <c r="V18" s="1">
        <f>IF(V21="","",'Sprint 1'!TotalEffort-'Sprint 1'!TotalEffort/('Sprint 1'!ImplementationDays)*(V21-1))</f>
        <v>11</v>
      </c>
      <c r="W18" s="1">
        <f>IF(W21="","",'Sprint 1'!TotalEffort-'Sprint 1'!TotalEffort/('Sprint 1'!ImplementationDays)*(W21-1))</f>
        <v>10</v>
      </c>
      <c r="X18" s="1">
        <f>IF(X21="","",'Sprint 1'!TotalEffort-'Sprint 1'!TotalEffort/('Sprint 1'!ImplementationDays)*(X21-1))</f>
        <v>9</v>
      </c>
      <c r="Y18" s="1">
        <f>IF(Y21="","",'Sprint 1'!TotalEffort-'Sprint 1'!TotalEffort/('Sprint 1'!ImplementationDays)*(Y21-1))</f>
        <v>8</v>
      </c>
      <c r="Z18" s="1">
        <f>IF(Z21="","",'Sprint 1'!TotalEffort-'Sprint 1'!TotalEffort/('Sprint 1'!ImplementationDays)*(Z21-1))</f>
        <v>7</v>
      </c>
      <c r="AA18" s="1">
        <f>IF(AA21="","",'Sprint 1'!TotalEffort-'Sprint 1'!TotalEffort/('Sprint 1'!ImplementationDays)*(AA21-1))</f>
        <v>6</v>
      </c>
      <c r="AB18" s="1">
        <f>IF(AB21="","",'Sprint 1'!TotalEffort-'Sprint 1'!TotalEffort/('Sprint 1'!ImplementationDays)*(AB21-1))</f>
        <v>5</v>
      </c>
      <c r="AC18" s="1">
        <f>IF(AC21="","",'Sprint 1'!TotalEffort-'Sprint 1'!TotalEffort/('Sprint 1'!ImplementationDays)*(AC21-1))</f>
        <v>4</v>
      </c>
      <c r="AD18" s="1">
        <f>IF(AD21="","",'Sprint 1'!TotalEffort-'Sprint 1'!TotalEffort/('Sprint 1'!ImplementationDays)*(AD21-1))</f>
        <v>3</v>
      </c>
      <c r="AE18" s="1">
        <f>IF(AE21="","",'Sprint 1'!TotalEffort-'Sprint 1'!TotalEffort/('Sprint 1'!ImplementationDays)*(AE21-1))</f>
        <v>2</v>
      </c>
      <c r="AF18" s="1">
        <f>IF(AF21="","",'Sprint 1'!TotalEffort-'Sprint 1'!TotalEffort/('Sprint 1'!ImplementationDays)*(AF21-1))</f>
        <v>1</v>
      </c>
    </row>
    <row r="19" ht="12.75" hidden="1" customHeight="1">
      <c r="C19" s="30" t="s">
        <v>12</v>
      </c>
      <c r="E19" s="25" t="s">
        <v>13</v>
      </c>
      <c r="F19" s="1"/>
      <c r="G19" s="1"/>
      <c r="H19" s="1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25.23333333</v>
      </c>
      <c r="I19" s="1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24.19855072</v>
      </c>
      <c r="J19" s="1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23.16376812</v>
      </c>
      <c r="K19" s="1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22.12898551</v>
      </c>
      <c r="L19" s="1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21.0942029</v>
      </c>
      <c r="M19" s="1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20.05942029</v>
      </c>
      <c r="N19" s="1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19.02463768</v>
      </c>
      <c r="O19" s="1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17.98985507</v>
      </c>
      <c r="P19" s="1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16.95507246</v>
      </c>
      <c r="Q19" s="1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15.92028986</v>
      </c>
      <c r="R19" s="1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14.88550725</v>
      </c>
      <c r="S19" s="1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13.85072464</v>
      </c>
      <c r="T19" s="1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12.81594203</v>
      </c>
      <c r="U19" s="1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11.78115942</v>
      </c>
      <c r="V19" s="1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10.74637681</v>
      </c>
      <c r="W19" s="1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9.711594203</v>
      </c>
      <c r="X19" s="1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8.676811594</v>
      </c>
      <c r="Y19" s="1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7.642028986</v>
      </c>
      <c r="Z19" s="1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6.607246377</v>
      </c>
      <c r="AA19" s="1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5.572463768</v>
      </c>
      <c r="AB19" s="1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4.537681159</v>
      </c>
      <c r="AC19" s="1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3.502898551</v>
      </c>
      <c r="AD19" s="1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2.468115942</v>
      </c>
      <c r="AE19" s="1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1.433333333</v>
      </c>
      <c r="AF19" s="1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0.3985507246</v>
      </c>
    </row>
    <row r="20" ht="12.75" hidden="1" customHeight="1">
      <c r="C20" s="30" t="s">
        <v>14</v>
      </c>
      <c r="E20" s="25" t="s">
        <v>15</v>
      </c>
      <c r="F20" s="1">
        <f>IF('Sprint 1'!DoneDays&gt;D17,D17,'Sprint 1'!DoneDays)</f>
        <v>24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1" t="s">
        <v>16</v>
      </c>
      <c r="C21" s="32" t="s">
        <v>17</v>
      </c>
      <c r="D21" s="33" t="s">
        <v>18</v>
      </c>
      <c r="E21" s="32" t="s">
        <v>19</v>
      </c>
      <c r="F21" s="32" t="s">
        <v>20</v>
      </c>
      <c r="G21" s="32" t="s">
        <v>21</v>
      </c>
      <c r="H21" s="32">
        <v>1.0</v>
      </c>
      <c r="I21" s="32">
        <f t="shared" ref="I21:AF21" si="1">IF($D$16&gt;H21,H21+1,"")</f>
        <v>2</v>
      </c>
      <c r="J21" s="32">
        <f t="shared" si="1"/>
        <v>3</v>
      </c>
      <c r="K21" s="32">
        <f t="shared" si="1"/>
        <v>4</v>
      </c>
      <c r="L21" s="32">
        <f t="shared" si="1"/>
        <v>5</v>
      </c>
      <c r="M21" s="32">
        <f t="shared" si="1"/>
        <v>6</v>
      </c>
      <c r="N21" s="32">
        <f t="shared" si="1"/>
        <v>7</v>
      </c>
      <c r="O21" s="32">
        <f t="shared" si="1"/>
        <v>8</v>
      </c>
      <c r="P21" s="32">
        <f t="shared" si="1"/>
        <v>9</v>
      </c>
      <c r="Q21" s="32">
        <f t="shared" si="1"/>
        <v>10</v>
      </c>
      <c r="R21" s="32">
        <f t="shared" si="1"/>
        <v>11</v>
      </c>
      <c r="S21" s="32">
        <f t="shared" si="1"/>
        <v>12</v>
      </c>
      <c r="T21" s="32">
        <f t="shared" si="1"/>
        <v>13</v>
      </c>
      <c r="U21" s="32">
        <f t="shared" si="1"/>
        <v>14</v>
      </c>
      <c r="V21" s="32">
        <f t="shared" si="1"/>
        <v>15</v>
      </c>
      <c r="W21" s="32">
        <f t="shared" si="1"/>
        <v>16</v>
      </c>
      <c r="X21" s="32">
        <f t="shared" si="1"/>
        <v>17</v>
      </c>
      <c r="Y21" s="32">
        <f t="shared" si="1"/>
        <v>18</v>
      </c>
      <c r="Z21" s="32">
        <f t="shared" si="1"/>
        <v>19</v>
      </c>
      <c r="AA21" s="32">
        <f t="shared" si="1"/>
        <v>20</v>
      </c>
      <c r="AB21" s="32">
        <f t="shared" si="1"/>
        <v>21</v>
      </c>
      <c r="AC21" s="32">
        <f t="shared" si="1"/>
        <v>22</v>
      </c>
      <c r="AD21" s="32">
        <f t="shared" si="1"/>
        <v>23</v>
      </c>
      <c r="AE21" s="32">
        <f t="shared" si="1"/>
        <v>24</v>
      </c>
      <c r="AF21" s="32">
        <f t="shared" si="1"/>
        <v>25</v>
      </c>
    </row>
    <row r="22" ht="13.5" customHeight="1">
      <c r="B22" s="1">
        <v>1.0</v>
      </c>
      <c r="C22" s="34" t="s">
        <v>22</v>
      </c>
      <c r="D22" s="1">
        <v>1.0</v>
      </c>
      <c r="E22" s="35" t="s">
        <v>23</v>
      </c>
      <c r="F22" s="35" t="s">
        <v>24</v>
      </c>
      <c r="G22" s="27">
        <v>5.0</v>
      </c>
      <c r="H22" s="1">
        <f t="shared" ref="H22:H66" si="2">IF(OR(H$21="",$G22=""),"",G22)</f>
        <v>5</v>
      </c>
      <c r="I22" s="27">
        <v>5.0</v>
      </c>
      <c r="J22" s="27">
        <v>5.0</v>
      </c>
      <c r="K22" s="27">
        <v>5.0</v>
      </c>
      <c r="L22" s="27">
        <v>5.0</v>
      </c>
      <c r="M22" s="27">
        <v>5.0</v>
      </c>
      <c r="N22" s="27">
        <v>4.0</v>
      </c>
      <c r="O22" s="27">
        <v>3.0</v>
      </c>
      <c r="P22" s="27">
        <v>2.0</v>
      </c>
      <c r="Q22" s="27">
        <v>1.0</v>
      </c>
      <c r="R22" s="27">
        <v>0.0</v>
      </c>
      <c r="S22" s="27">
        <v>0.0</v>
      </c>
      <c r="T22" s="27">
        <v>0.0</v>
      </c>
      <c r="U22" s="27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 ht="12.75" customHeight="1">
      <c r="B23" s="27">
        <v>2.0</v>
      </c>
      <c r="C23" s="34" t="s">
        <v>25</v>
      </c>
      <c r="D23" s="27">
        <v>1.0</v>
      </c>
      <c r="E23" s="35" t="s">
        <v>26</v>
      </c>
      <c r="F23" s="35" t="s">
        <v>27</v>
      </c>
      <c r="G23" s="27">
        <v>5.0</v>
      </c>
      <c r="H23" s="1">
        <f t="shared" si="2"/>
        <v>5</v>
      </c>
      <c r="I23" s="36">
        <v>4.0</v>
      </c>
      <c r="J23" s="36">
        <v>3.0</v>
      </c>
      <c r="K23" s="36">
        <v>2.0</v>
      </c>
      <c r="L23" s="36">
        <v>1.0</v>
      </c>
      <c r="M23" s="36">
        <v>0.0</v>
      </c>
      <c r="N23" s="36">
        <v>0.0</v>
      </c>
      <c r="O23" s="36">
        <v>0.0</v>
      </c>
      <c r="P23" s="36">
        <v>0.0</v>
      </c>
      <c r="Q23" s="37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 ht="13.5" customHeight="1">
      <c r="B24" s="27">
        <v>6.0</v>
      </c>
      <c r="C24" s="34" t="s">
        <v>28</v>
      </c>
      <c r="D24" s="27">
        <v>2.0</v>
      </c>
      <c r="E24" s="35" t="s">
        <v>29</v>
      </c>
      <c r="F24" s="35" t="s">
        <v>24</v>
      </c>
      <c r="G24" s="27">
        <v>5.0</v>
      </c>
      <c r="H24" s="1">
        <f t="shared" si="2"/>
        <v>5</v>
      </c>
      <c r="I24" s="1">
        <f t="shared" ref="I24:R24" si="3">IF(OR(I$21="",$G24=""),"",H24)</f>
        <v>5</v>
      </c>
      <c r="J24" s="1">
        <f t="shared" si="3"/>
        <v>5</v>
      </c>
      <c r="K24" s="1">
        <f t="shared" si="3"/>
        <v>5</v>
      </c>
      <c r="L24" s="1">
        <f t="shared" si="3"/>
        <v>5</v>
      </c>
      <c r="M24" s="1">
        <f t="shared" si="3"/>
        <v>5</v>
      </c>
      <c r="N24" s="1">
        <f t="shared" si="3"/>
        <v>5</v>
      </c>
      <c r="O24" s="1">
        <f t="shared" si="3"/>
        <v>5</v>
      </c>
      <c r="P24" s="1">
        <f t="shared" si="3"/>
        <v>5</v>
      </c>
      <c r="Q24" s="1">
        <f t="shared" si="3"/>
        <v>5</v>
      </c>
      <c r="R24" s="1">
        <f t="shared" si="3"/>
        <v>5</v>
      </c>
      <c r="S24" s="27">
        <v>4.0</v>
      </c>
      <c r="T24" s="27">
        <v>3.0</v>
      </c>
      <c r="U24" s="27">
        <v>2.0</v>
      </c>
      <c r="V24" s="27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 ht="13.5" customHeight="1">
      <c r="B25" s="27">
        <v>8.0</v>
      </c>
      <c r="C25" s="34" t="s">
        <v>30</v>
      </c>
      <c r="D25" s="27">
        <v>3.0</v>
      </c>
      <c r="E25" s="35" t="s">
        <v>31</v>
      </c>
      <c r="F25" s="35" t="s">
        <v>32</v>
      </c>
      <c r="G25" s="27">
        <v>5.0</v>
      </c>
      <c r="H25" s="1">
        <f t="shared" si="2"/>
        <v>5</v>
      </c>
      <c r="I25" s="1">
        <f t="shared" ref="I25:W25" si="4">IF(OR(I$21="",$G25=""),"",H25)</f>
        <v>5</v>
      </c>
      <c r="J25" s="1">
        <f t="shared" si="4"/>
        <v>5</v>
      </c>
      <c r="K25" s="1">
        <f t="shared" si="4"/>
        <v>5</v>
      </c>
      <c r="L25" s="1">
        <f t="shared" si="4"/>
        <v>5</v>
      </c>
      <c r="M25" s="1">
        <f t="shared" si="4"/>
        <v>5</v>
      </c>
      <c r="N25" s="1">
        <f t="shared" si="4"/>
        <v>5</v>
      </c>
      <c r="O25" s="1">
        <f t="shared" si="4"/>
        <v>5</v>
      </c>
      <c r="P25" s="1">
        <f t="shared" si="4"/>
        <v>5</v>
      </c>
      <c r="Q25" s="1">
        <f t="shared" si="4"/>
        <v>5</v>
      </c>
      <c r="R25" s="1">
        <f t="shared" si="4"/>
        <v>5</v>
      </c>
      <c r="S25" s="1">
        <f t="shared" si="4"/>
        <v>5</v>
      </c>
      <c r="T25" s="1">
        <f t="shared" si="4"/>
        <v>5</v>
      </c>
      <c r="U25" s="1">
        <f t="shared" si="4"/>
        <v>5</v>
      </c>
      <c r="V25" s="1">
        <f t="shared" si="4"/>
        <v>5</v>
      </c>
      <c r="W25" s="1">
        <f t="shared" si="4"/>
        <v>5</v>
      </c>
      <c r="X25" s="27">
        <v>4.0</v>
      </c>
      <c r="Y25" s="27">
        <v>3.0</v>
      </c>
      <c r="Z25" s="27">
        <v>2.0</v>
      </c>
      <c r="AA25" s="27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 ht="12.75" customHeight="1">
      <c r="B26" s="27">
        <v>15.0</v>
      </c>
      <c r="C26" s="34" t="s">
        <v>33</v>
      </c>
      <c r="D26" s="27">
        <v>5.0</v>
      </c>
      <c r="E26" s="35" t="s">
        <v>34</v>
      </c>
      <c r="F26" s="35" t="s">
        <v>32</v>
      </c>
      <c r="G26" s="27">
        <v>5.0</v>
      </c>
      <c r="H26" s="1">
        <f t="shared" si="2"/>
        <v>5</v>
      </c>
      <c r="I26" s="1">
        <f t="shared" ref="I26:Z26" si="5">IF(OR(I$21="",$G26=""),"",H26)</f>
        <v>5</v>
      </c>
      <c r="J26" s="1">
        <f t="shared" si="5"/>
        <v>5</v>
      </c>
      <c r="K26" s="1">
        <f t="shared" si="5"/>
        <v>5</v>
      </c>
      <c r="L26" s="1">
        <f t="shared" si="5"/>
        <v>5</v>
      </c>
      <c r="M26" s="1">
        <f t="shared" si="5"/>
        <v>5</v>
      </c>
      <c r="N26" s="1">
        <f t="shared" si="5"/>
        <v>5</v>
      </c>
      <c r="O26" s="1">
        <f t="shared" si="5"/>
        <v>5</v>
      </c>
      <c r="P26" s="1">
        <f t="shared" si="5"/>
        <v>5</v>
      </c>
      <c r="Q26" s="1">
        <f t="shared" si="5"/>
        <v>5</v>
      </c>
      <c r="R26" s="1">
        <f t="shared" si="5"/>
        <v>5</v>
      </c>
      <c r="S26" s="1">
        <f t="shared" si="5"/>
        <v>5</v>
      </c>
      <c r="T26" s="1">
        <f t="shared" si="5"/>
        <v>5</v>
      </c>
      <c r="U26" s="1">
        <f t="shared" si="5"/>
        <v>5</v>
      </c>
      <c r="V26" s="1">
        <f t="shared" si="5"/>
        <v>5</v>
      </c>
      <c r="W26" s="1">
        <f t="shared" si="5"/>
        <v>5</v>
      </c>
      <c r="X26" s="1">
        <f t="shared" si="5"/>
        <v>5</v>
      </c>
      <c r="Y26" s="1">
        <f t="shared" si="5"/>
        <v>5</v>
      </c>
      <c r="Z26" s="1">
        <f t="shared" si="5"/>
        <v>5</v>
      </c>
      <c r="AA26" s="27">
        <v>5.0</v>
      </c>
      <c r="AB26" s="27">
        <v>4.0</v>
      </c>
      <c r="AC26" s="27">
        <v>3.0</v>
      </c>
      <c r="AD26" s="27">
        <v>2.0</v>
      </c>
      <c r="AE26" s="27">
        <v>1.0</v>
      </c>
      <c r="AF26" s="27">
        <v>0.0</v>
      </c>
    </row>
    <row r="27" ht="12.75" customHeight="1">
      <c r="D27" s="1"/>
      <c r="F27" s="25"/>
      <c r="G27" s="1"/>
      <c r="H27" s="1" t="str">
        <f t="shared" si="2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6">IF(OR(AE$21="",$G27=""),"",AD27)</f>
        <v/>
      </c>
      <c r="AF27" s="1" t="str">
        <f t="shared" si="6"/>
        <v/>
      </c>
    </row>
    <row r="28" ht="12.75" customHeight="1">
      <c r="D28" s="1"/>
      <c r="F28" s="25" t="str">
        <f t="shared" ref="F28:F57" si="8">IF(C28&lt;&gt;"","Planned","")</f>
        <v/>
      </c>
      <c r="G28" s="1"/>
      <c r="H28" s="1" t="str">
        <f t="shared" si="2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7">IF(OR(AE$21="",$G28=""),"",AD28)</f>
        <v/>
      </c>
      <c r="AF28" s="1" t="str">
        <f t="shared" si="7"/>
        <v/>
      </c>
    </row>
    <row r="29" ht="12.75" customHeight="1">
      <c r="D29" s="1"/>
      <c r="F29" s="25" t="str">
        <f t="shared" si="8"/>
        <v/>
      </c>
      <c r="G29" s="1"/>
      <c r="H29" s="1" t="str">
        <f t="shared" si="2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9">IF(OR(AE$21="",$G29=""),"",AD29)</f>
        <v/>
      </c>
      <c r="AF29" s="1" t="str">
        <f t="shared" si="9"/>
        <v/>
      </c>
    </row>
    <row r="30" ht="12.75" customHeight="1">
      <c r="D30" s="1"/>
      <c r="F30" s="25" t="str">
        <f t="shared" si="8"/>
        <v/>
      </c>
      <c r="G30" s="1"/>
      <c r="H30" s="1" t="str">
        <f t="shared" si="2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0">IF(OR(AE$21="",$G30=""),"",AD30)</f>
        <v/>
      </c>
      <c r="AF30" s="1" t="str">
        <f t="shared" si="10"/>
        <v/>
      </c>
    </row>
    <row r="31" ht="12.75" customHeight="1">
      <c r="D31" s="1"/>
      <c r="F31" s="25" t="str">
        <f t="shared" si="8"/>
        <v/>
      </c>
      <c r="G31" s="1"/>
      <c r="H31" s="1" t="str">
        <f t="shared" si="2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1">IF(OR(AE$21="",$G31=""),"",AD31)</f>
        <v/>
      </c>
      <c r="AF31" s="1" t="str">
        <f t="shared" si="11"/>
        <v/>
      </c>
    </row>
    <row r="32" ht="12.75" customHeight="1">
      <c r="D32" s="1"/>
      <c r="F32" s="25" t="str">
        <f t="shared" si="8"/>
        <v/>
      </c>
      <c r="G32" s="1"/>
      <c r="H32" s="1" t="str">
        <f t="shared" si="2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2">IF(OR(AE$21="",$G32=""),"",AD32)</f>
        <v/>
      </c>
      <c r="AF32" s="1" t="str">
        <f t="shared" si="12"/>
        <v/>
      </c>
    </row>
    <row r="33" ht="12.75" customHeight="1">
      <c r="D33" s="1"/>
      <c r="F33" s="25" t="str">
        <f t="shared" si="8"/>
        <v/>
      </c>
      <c r="G33" s="1"/>
      <c r="H33" s="1" t="str">
        <f t="shared" si="2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3">IF(OR(AE$21="",$G33=""),"",AD33)</f>
        <v/>
      </c>
      <c r="AF33" s="1" t="str">
        <f t="shared" si="13"/>
        <v/>
      </c>
    </row>
    <row r="34" ht="12.75" customHeight="1">
      <c r="D34" s="1"/>
      <c r="F34" s="25" t="str">
        <f t="shared" si="8"/>
        <v/>
      </c>
      <c r="G34" s="1"/>
      <c r="H34" s="1" t="str">
        <f t="shared" si="2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4">IF(OR(AE$21="",$G34=""),"",AD34)</f>
        <v/>
      </c>
      <c r="AF34" s="1" t="str">
        <f t="shared" si="14"/>
        <v/>
      </c>
    </row>
    <row r="35" ht="12.75" customHeight="1">
      <c r="D35" s="1"/>
      <c r="F35" s="25" t="str">
        <f t="shared" si="8"/>
        <v/>
      </c>
      <c r="G35" s="1"/>
      <c r="H35" s="1" t="str">
        <f t="shared" si="2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5">IF(OR(AE$21="",$G35=""),"",AD35)</f>
        <v/>
      </c>
      <c r="AF35" s="1" t="str">
        <f t="shared" si="15"/>
        <v/>
      </c>
    </row>
    <row r="36" ht="12.75" customHeight="1">
      <c r="D36" s="1"/>
      <c r="F36" s="25" t="str">
        <f t="shared" si="8"/>
        <v/>
      </c>
      <c r="G36" s="1"/>
      <c r="H36" s="1" t="str">
        <f t="shared" si="2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6">IF(OR(AE$21="",$G36=""),"",AD36)</f>
        <v/>
      </c>
      <c r="AF36" s="1" t="str">
        <f t="shared" si="16"/>
        <v/>
      </c>
    </row>
    <row r="37" ht="12.75" customHeight="1">
      <c r="D37" s="1"/>
      <c r="F37" s="25" t="str">
        <f t="shared" si="8"/>
        <v/>
      </c>
      <c r="G37" s="1"/>
      <c r="H37" s="1" t="str">
        <f t="shared" si="2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7">IF(OR(AE$21="",$G37=""),"",AD37)</f>
        <v/>
      </c>
      <c r="AF37" s="1" t="str">
        <f t="shared" si="17"/>
        <v/>
      </c>
    </row>
    <row r="38" ht="12.75" customHeight="1">
      <c r="D38" s="1"/>
      <c r="F38" s="25" t="str">
        <f t="shared" si="8"/>
        <v/>
      </c>
      <c r="G38" s="1"/>
      <c r="H38" s="1" t="str">
        <f t="shared" si="2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8">IF(OR(AE$21="",$G38=""),"",AD38)</f>
        <v/>
      </c>
      <c r="AF38" s="1" t="str">
        <f t="shared" si="18"/>
        <v/>
      </c>
    </row>
    <row r="39" ht="12.75" customHeight="1">
      <c r="D39" s="1"/>
      <c r="F39" s="25" t="str">
        <f t="shared" si="8"/>
        <v/>
      </c>
      <c r="G39" s="1"/>
      <c r="H39" s="1" t="str">
        <f t="shared" si="2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19">IF(OR(AE$21="",$G39=""),"",AD39)</f>
        <v/>
      </c>
      <c r="AF39" s="1" t="str">
        <f t="shared" si="19"/>
        <v/>
      </c>
    </row>
    <row r="40" ht="12.75" customHeight="1">
      <c r="D40" s="1"/>
      <c r="F40" s="25" t="str">
        <f t="shared" si="8"/>
        <v/>
      </c>
      <c r="G40" s="1"/>
      <c r="H40" s="1" t="str">
        <f t="shared" si="2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0">IF(OR(AE$21="",$G40=""),"",AD40)</f>
        <v/>
      </c>
      <c r="AF40" s="1" t="str">
        <f t="shared" si="20"/>
        <v/>
      </c>
    </row>
    <row r="41" ht="12.75" customHeight="1">
      <c r="D41" s="1"/>
      <c r="F41" s="25" t="str">
        <f t="shared" si="8"/>
        <v/>
      </c>
      <c r="G41" s="1"/>
      <c r="H41" s="1" t="str">
        <f t="shared" si="2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1">IF(OR(AE$21="",$G41=""),"",AD41)</f>
        <v/>
      </c>
      <c r="AF41" s="1" t="str">
        <f t="shared" si="21"/>
        <v/>
      </c>
    </row>
    <row r="42" ht="12.75" customHeight="1">
      <c r="D42" s="1"/>
      <c r="F42" s="25" t="str">
        <f t="shared" si="8"/>
        <v/>
      </c>
      <c r="G42" s="1"/>
      <c r="H42" s="1" t="str">
        <f t="shared" si="2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2">IF(OR(AE$21="",$G42=""),"",AD42)</f>
        <v/>
      </c>
      <c r="AF42" s="1" t="str">
        <f t="shared" si="22"/>
        <v/>
      </c>
    </row>
    <row r="43" ht="12.75" customHeight="1">
      <c r="D43" s="1"/>
      <c r="F43" s="25" t="str">
        <f t="shared" si="8"/>
        <v/>
      </c>
      <c r="G43" s="1"/>
      <c r="H43" s="1" t="str">
        <f t="shared" si="2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3">IF(OR(AE$21="",$G43=""),"",AD43)</f>
        <v/>
      </c>
      <c r="AF43" s="1" t="str">
        <f t="shared" si="23"/>
        <v/>
      </c>
    </row>
    <row r="44" ht="12.75" customHeight="1">
      <c r="D44" s="1"/>
      <c r="F44" s="25" t="str">
        <f t="shared" si="8"/>
        <v/>
      </c>
      <c r="G44" s="1"/>
      <c r="H44" s="1" t="str">
        <f t="shared" si="2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4">IF(OR(AE$21="",$G44=""),"",AD44)</f>
        <v/>
      </c>
      <c r="AF44" s="1" t="str">
        <f t="shared" si="24"/>
        <v/>
      </c>
    </row>
    <row r="45" ht="12.75" customHeight="1">
      <c r="D45" s="1"/>
      <c r="F45" s="25" t="str">
        <f t="shared" si="8"/>
        <v/>
      </c>
      <c r="G45" s="1"/>
      <c r="H45" s="1" t="str">
        <f t="shared" si="2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5">IF(OR(AE$21="",$G45=""),"",AD45)</f>
        <v/>
      </c>
      <c r="AF45" s="1" t="str">
        <f t="shared" si="25"/>
        <v/>
      </c>
    </row>
    <row r="46" ht="12.75" customHeight="1">
      <c r="D46" s="1"/>
      <c r="F46" s="25" t="str">
        <f t="shared" si="8"/>
        <v/>
      </c>
      <c r="G46" s="1"/>
      <c r="H46" s="1" t="str">
        <f t="shared" si="2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6">IF(OR(AE$21="",$G46=""),"",AD46)</f>
        <v/>
      </c>
      <c r="AF46" s="1" t="str">
        <f t="shared" si="26"/>
        <v/>
      </c>
    </row>
    <row r="47" ht="12.75" customHeight="1">
      <c r="D47" s="1"/>
      <c r="F47" s="25" t="str">
        <f t="shared" si="8"/>
        <v/>
      </c>
      <c r="G47" s="1"/>
      <c r="H47" s="1" t="str">
        <f t="shared" si="2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7">IF(OR(AE$21="",$G47=""),"",AD47)</f>
        <v/>
      </c>
      <c r="AF47" s="1" t="str">
        <f t="shared" si="27"/>
        <v/>
      </c>
    </row>
    <row r="48" ht="12.75" customHeight="1">
      <c r="D48" s="1"/>
      <c r="F48" s="25" t="str">
        <f t="shared" si="8"/>
        <v/>
      </c>
      <c r="G48" s="1"/>
      <c r="H48" s="1" t="str">
        <f t="shared" si="2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28">IF(OR(AE$21="",$G48=""),"",AD48)</f>
        <v/>
      </c>
      <c r="AF48" s="1" t="str">
        <f t="shared" si="28"/>
        <v/>
      </c>
    </row>
    <row r="49" ht="12.75" customHeight="1">
      <c r="D49" s="1"/>
      <c r="F49" s="25" t="str">
        <f t="shared" si="8"/>
        <v/>
      </c>
      <c r="G49" s="1"/>
      <c r="H49" s="1" t="str">
        <f t="shared" si="2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29">IF(OR(AE$21="",$G49=""),"",AD49)</f>
        <v/>
      </c>
      <c r="AF49" s="1" t="str">
        <f t="shared" si="29"/>
        <v/>
      </c>
    </row>
    <row r="50" ht="12.75" customHeight="1">
      <c r="D50" s="1"/>
      <c r="F50" s="25" t="str">
        <f t="shared" si="8"/>
        <v/>
      </c>
      <c r="G50" s="1"/>
      <c r="H50" s="1" t="str">
        <f t="shared" si="2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0">IF(OR(AE$21="",$G50=""),"",AD50)</f>
        <v/>
      </c>
      <c r="AF50" s="1" t="str">
        <f t="shared" si="30"/>
        <v/>
      </c>
    </row>
    <row r="51" ht="12.75" customHeight="1">
      <c r="D51" s="1"/>
      <c r="F51" s="25" t="str">
        <f t="shared" si="8"/>
        <v/>
      </c>
      <c r="G51" s="1"/>
      <c r="H51" s="1" t="str">
        <f t="shared" si="2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1">IF(OR(AE$21="",$G51=""),"",AD51)</f>
        <v/>
      </c>
      <c r="AF51" s="1" t="str">
        <f t="shared" si="31"/>
        <v/>
      </c>
    </row>
    <row r="52" ht="12.75" customHeight="1">
      <c r="D52" s="1"/>
      <c r="F52" s="25" t="str">
        <f t="shared" si="8"/>
        <v/>
      </c>
      <c r="G52" s="1"/>
      <c r="H52" s="1" t="str">
        <f t="shared" si="2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2">IF(OR(AE$21="",$G52=""),"",AD52)</f>
        <v/>
      </c>
      <c r="AF52" s="1" t="str">
        <f t="shared" si="32"/>
        <v/>
      </c>
    </row>
    <row r="53" ht="12.75" customHeight="1">
      <c r="D53" s="1"/>
      <c r="F53" s="25" t="str">
        <f t="shared" si="8"/>
        <v/>
      </c>
      <c r="G53" s="1"/>
      <c r="H53" s="1" t="str">
        <f t="shared" si="2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3">IF(OR(AE$21="",$G53=""),"",AD53)</f>
        <v/>
      </c>
      <c r="AF53" s="1" t="str">
        <f t="shared" si="33"/>
        <v/>
      </c>
    </row>
    <row r="54" ht="12.75" customHeight="1">
      <c r="D54" s="1"/>
      <c r="F54" s="25" t="str">
        <f t="shared" si="8"/>
        <v/>
      </c>
      <c r="G54" s="1"/>
      <c r="H54" s="1" t="str">
        <f t="shared" si="2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4">IF(OR(AE$21="",$G54=""),"",AD54)</f>
        <v/>
      </c>
      <c r="AF54" s="1" t="str">
        <f t="shared" si="34"/>
        <v/>
      </c>
    </row>
    <row r="55" ht="12.75" customHeight="1">
      <c r="D55" s="1"/>
      <c r="F55" s="25" t="str">
        <f t="shared" si="8"/>
        <v/>
      </c>
      <c r="G55" s="1"/>
      <c r="H55" s="1" t="str">
        <f t="shared" si="2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5">IF(OR(AE$21="",$G55=""),"",AD55)</f>
        <v/>
      </c>
      <c r="AF55" s="1" t="str">
        <f t="shared" si="35"/>
        <v/>
      </c>
    </row>
    <row r="56" ht="12.75" customHeight="1">
      <c r="D56" s="1"/>
      <c r="F56" s="25" t="str">
        <f t="shared" si="8"/>
        <v/>
      </c>
      <c r="G56" s="1"/>
      <c r="H56" s="1" t="str">
        <f t="shared" si="2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6">IF(OR(AE$21="",$G56=""),"",AD56)</f>
        <v/>
      </c>
      <c r="AF56" s="1" t="str">
        <f t="shared" si="36"/>
        <v/>
      </c>
    </row>
    <row r="57" ht="12.75" customHeight="1">
      <c r="D57" s="1"/>
      <c r="F57" s="25" t="str">
        <f t="shared" si="8"/>
        <v/>
      </c>
      <c r="G57" s="1"/>
      <c r="H57" s="1" t="str">
        <f t="shared" si="2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7">IF(OR(AE$21="",$G57=""),"",AD57)</f>
        <v/>
      </c>
      <c r="AF57" s="1" t="str">
        <f t="shared" si="37"/>
        <v/>
      </c>
    </row>
    <row r="58" ht="12.75" customHeight="1">
      <c r="D58" s="1"/>
      <c r="F58" s="25"/>
      <c r="G58" s="1"/>
      <c r="H58" s="1" t="str">
        <f t="shared" si="2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38">IF(OR(AE$21="",$G58=""),"",AD58)</f>
        <v/>
      </c>
      <c r="AF58" s="1" t="str">
        <f t="shared" si="38"/>
        <v/>
      </c>
    </row>
    <row r="59" ht="12.75" customHeight="1">
      <c r="D59" s="1"/>
      <c r="F59" s="25"/>
      <c r="G59" s="1"/>
      <c r="H59" s="1" t="str">
        <f t="shared" si="2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39">IF(OR(AE$21="",$G59=""),"",AD59)</f>
        <v/>
      </c>
      <c r="AF59" s="1" t="str">
        <f t="shared" si="39"/>
        <v/>
      </c>
    </row>
    <row r="60" ht="12.75" customHeight="1">
      <c r="D60" s="1"/>
      <c r="F60" s="25"/>
      <c r="G60" s="1"/>
      <c r="H60" s="1" t="str">
        <f t="shared" si="2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0">IF(OR(AE$21="",$G60=""),"",AD60)</f>
        <v/>
      </c>
      <c r="AF60" s="1" t="str">
        <f t="shared" si="40"/>
        <v/>
      </c>
    </row>
    <row r="61" ht="12.75" customHeight="1">
      <c r="D61" s="1"/>
      <c r="F61" s="25"/>
      <c r="G61" s="1"/>
      <c r="H61" s="1" t="str">
        <f t="shared" si="2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1">IF(OR(AE$21="",$G61=""),"",AD61)</f>
        <v/>
      </c>
      <c r="AF61" s="1" t="str">
        <f t="shared" si="41"/>
        <v/>
      </c>
    </row>
    <row r="62" ht="12.75" customHeight="1">
      <c r="D62" s="1"/>
      <c r="F62" s="25"/>
      <c r="G62" s="1"/>
      <c r="H62" s="1" t="str">
        <f t="shared" si="2"/>
        <v/>
      </c>
      <c r="I62" s="1" t="str">
        <f t="shared" ref="I62:AF62" si="42">IF(OR(I$21="",$G62=""),"",H62)</f>
        <v/>
      </c>
      <c r="J62" s="1" t="str">
        <f t="shared" si="42"/>
        <v/>
      </c>
      <c r="K62" s="1" t="str">
        <f t="shared" si="42"/>
        <v/>
      </c>
      <c r="L62" s="1" t="str">
        <f t="shared" si="42"/>
        <v/>
      </c>
      <c r="M62" s="1" t="str">
        <f t="shared" si="42"/>
        <v/>
      </c>
      <c r="N62" s="1" t="str">
        <f t="shared" si="42"/>
        <v/>
      </c>
      <c r="O62" s="1" t="str">
        <f t="shared" si="42"/>
        <v/>
      </c>
      <c r="P62" s="1" t="str">
        <f t="shared" si="42"/>
        <v/>
      </c>
      <c r="Q62" s="1" t="str">
        <f t="shared" si="42"/>
        <v/>
      </c>
      <c r="R62" s="1" t="str">
        <f t="shared" si="42"/>
        <v/>
      </c>
      <c r="S62" s="1" t="str">
        <f t="shared" si="42"/>
        <v/>
      </c>
      <c r="T62" s="1" t="str">
        <f t="shared" si="42"/>
        <v/>
      </c>
      <c r="U62" s="1" t="str">
        <f t="shared" si="42"/>
        <v/>
      </c>
      <c r="V62" s="1" t="str">
        <f t="shared" si="42"/>
        <v/>
      </c>
      <c r="W62" s="1" t="str">
        <f t="shared" si="42"/>
        <v/>
      </c>
      <c r="X62" s="1" t="str">
        <f t="shared" si="42"/>
        <v/>
      </c>
      <c r="Y62" s="1" t="str">
        <f t="shared" si="42"/>
        <v/>
      </c>
      <c r="Z62" s="1" t="str">
        <f t="shared" si="42"/>
        <v/>
      </c>
      <c r="AA62" s="1" t="str">
        <f t="shared" si="42"/>
        <v/>
      </c>
      <c r="AB62" s="1" t="str">
        <f t="shared" si="42"/>
        <v/>
      </c>
      <c r="AC62" s="1" t="str">
        <f t="shared" si="42"/>
        <v/>
      </c>
      <c r="AD62" s="1" t="str">
        <f t="shared" si="42"/>
        <v/>
      </c>
      <c r="AE62" s="1" t="str">
        <f t="shared" si="42"/>
        <v/>
      </c>
      <c r="AF62" s="1" t="str">
        <f t="shared" si="42"/>
        <v/>
      </c>
    </row>
    <row r="63" ht="12.75" customHeight="1">
      <c r="D63" s="1"/>
      <c r="F63" s="25"/>
      <c r="G63" s="1"/>
      <c r="H63" s="1" t="str">
        <f t="shared" si="2"/>
        <v/>
      </c>
      <c r="I63" s="1" t="str">
        <f t="shared" ref="I63:AF63" si="43">IF(OR(I$21="",$G63=""),"",H63)</f>
        <v/>
      </c>
      <c r="J63" s="1" t="str">
        <f t="shared" si="43"/>
        <v/>
      </c>
      <c r="K63" s="1" t="str">
        <f t="shared" si="43"/>
        <v/>
      </c>
      <c r="L63" s="1" t="str">
        <f t="shared" si="43"/>
        <v/>
      </c>
      <c r="M63" s="1" t="str">
        <f t="shared" si="43"/>
        <v/>
      </c>
      <c r="N63" s="1" t="str">
        <f t="shared" si="43"/>
        <v/>
      </c>
      <c r="O63" s="1" t="str">
        <f t="shared" si="43"/>
        <v/>
      </c>
      <c r="P63" s="1" t="str">
        <f t="shared" si="43"/>
        <v/>
      </c>
      <c r="Q63" s="1" t="str">
        <f t="shared" si="43"/>
        <v/>
      </c>
      <c r="R63" s="1" t="str">
        <f t="shared" si="43"/>
        <v/>
      </c>
      <c r="S63" s="1" t="str">
        <f t="shared" si="43"/>
        <v/>
      </c>
      <c r="T63" s="1" t="str">
        <f t="shared" si="43"/>
        <v/>
      </c>
      <c r="U63" s="1" t="str">
        <f t="shared" si="43"/>
        <v/>
      </c>
      <c r="V63" s="1" t="str">
        <f t="shared" si="43"/>
        <v/>
      </c>
      <c r="W63" s="1" t="str">
        <f t="shared" si="43"/>
        <v/>
      </c>
      <c r="X63" s="1" t="str">
        <f t="shared" si="43"/>
        <v/>
      </c>
      <c r="Y63" s="1" t="str">
        <f t="shared" si="43"/>
        <v/>
      </c>
      <c r="Z63" s="1" t="str">
        <f t="shared" si="43"/>
        <v/>
      </c>
      <c r="AA63" s="1" t="str">
        <f t="shared" si="43"/>
        <v/>
      </c>
      <c r="AB63" s="1" t="str">
        <f t="shared" si="43"/>
        <v/>
      </c>
      <c r="AC63" s="1" t="str">
        <f t="shared" si="43"/>
        <v/>
      </c>
      <c r="AD63" s="1" t="str">
        <f t="shared" si="43"/>
        <v/>
      </c>
      <c r="AE63" s="1" t="str">
        <f t="shared" si="43"/>
        <v/>
      </c>
      <c r="AF63" s="1" t="str">
        <f t="shared" si="43"/>
        <v/>
      </c>
    </row>
    <row r="64" ht="12.75" customHeight="1">
      <c r="D64" s="1"/>
      <c r="F64" s="25"/>
      <c r="G64" s="1"/>
      <c r="H64" s="1" t="str">
        <f t="shared" si="2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4">IF(OR(AE$21="",$G64=""),"",AD64)</f>
        <v/>
      </c>
      <c r="AF64" s="1" t="str">
        <f t="shared" si="44"/>
        <v/>
      </c>
    </row>
    <row r="65" ht="12.75" customHeight="1">
      <c r="D65" s="1"/>
      <c r="F65" s="25"/>
      <c r="G65" s="1"/>
      <c r="H65" s="1" t="str">
        <f t="shared" si="2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5">IF(OR(AE$21="",$G65=""),"",AD65)</f>
        <v/>
      </c>
      <c r="AF65" s="1" t="str">
        <f t="shared" si="45"/>
        <v/>
      </c>
    </row>
    <row r="66" ht="12.75" customHeight="1">
      <c r="D66" s="1"/>
      <c r="F66" s="25"/>
      <c r="G66" s="1"/>
      <c r="H66" s="1" t="str">
        <f t="shared" si="2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F71" s="25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J22:K22 L22:AF65 C26:K65">
    <cfRule type="expression" dxfId="0" priority="1" stopIfTrue="1">
      <formula>$F18="Done"</formula>
    </cfRule>
  </conditionalFormatting>
  <conditionalFormatting sqref="J22:K22 L22:AF65 C26:K65">
    <cfRule type="expression" dxfId="1" priority="2" stopIfTrue="1">
      <formula>$F18="Ongoing"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7.75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37.5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15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3</v>
      </c>
      <c r="D5" s="15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6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38">
        <v>2.0</v>
      </c>
      <c r="D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2.75" customHeight="1">
      <c r="D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2.75" customHeight="1"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4</v>
      </c>
      <c r="D16" s="27">
        <v>15.0</v>
      </c>
      <c r="E16" s="26"/>
      <c r="F16" s="28"/>
      <c r="G16" s="26" t="s">
        <v>5</v>
      </c>
      <c r="H16" s="26" t="s">
        <v>6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7</v>
      </c>
      <c r="D17" s="27">
        <v>15.0</v>
      </c>
      <c r="E17" s="26" t="s">
        <v>8</v>
      </c>
      <c r="F17" s="26" t="s">
        <v>9</v>
      </c>
      <c r="G17" s="29">
        <f>SUM(OFFSET(G21,1,0,'Sprint 2'!TaskRows,1))</f>
        <v>15</v>
      </c>
      <c r="H17" s="29">
        <f>IF(AND(SUM(OFFSET(H21,1,0,'Sprint 2'!TaskRows,1))=0),0,SUM(OFFSET(H21,1,0,'Sprint 2'!TaskRows,1)))</f>
        <v>15</v>
      </c>
      <c r="I17" s="29">
        <f>IF(AND(SUM(OFFSET(I21,1,0,'Sprint 2'!TaskRows,1))=0),"",SUM(OFFSET(I21,1,0,'Sprint 2'!TaskRows,1)))</f>
        <v>14</v>
      </c>
      <c r="J17" s="29">
        <f>IF(AND(SUM(OFFSET(J21,1,0,'Sprint 2'!TaskRows,1))=0),"",SUM(OFFSET(J21,1,0,'Sprint 2'!TaskRows,1)))</f>
        <v>13</v>
      </c>
      <c r="K17" s="29">
        <f>IF(AND(SUM(OFFSET(K21,1,0,'Sprint 2'!TaskRows,1))=0),"",SUM(OFFSET(K21,1,0,'Sprint 2'!TaskRows,1)))</f>
        <v>12</v>
      </c>
      <c r="L17" s="29">
        <f>IF(AND(SUM(OFFSET(L21,1,0,'Sprint 2'!TaskRows,1))=0),"",SUM(OFFSET(L21,1,0,'Sprint 2'!TaskRows,1)))</f>
        <v>11</v>
      </c>
      <c r="M17" s="29">
        <f>IF(AND(SUM(OFFSET(M21,1,0,'Sprint 2'!TaskRows,1))=0),"",SUM(OFFSET(M21,1,0,'Sprint 2'!TaskRows,1)))</f>
        <v>9</v>
      </c>
      <c r="N17" s="29">
        <f>IF(AND(SUM(OFFSET(N21,1,0,'Sprint 2'!TaskRows,1))=0),"",SUM(OFFSET(N21,1,0,'Sprint 2'!TaskRows,1)))</f>
        <v>8</v>
      </c>
      <c r="O17" s="29">
        <f>IF(AND(SUM(OFFSET(O21,1,0,'Sprint 2'!TaskRows,1))=0),"",SUM(OFFSET(O21,1,0,'Sprint 2'!TaskRows,1)))</f>
        <v>7</v>
      </c>
      <c r="P17" s="29">
        <f>IF(AND(SUM(OFFSET(P21,1,0,'Sprint 2'!TaskRows,1))=0),"",SUM(OFFSET(P21,1,0,'Sprint 2'!TaskRows,1)))</f>
        <v>6</v>
      </c>
      <c r="Q17" s="29">
        <f>IF(AND(SUM(OFFSET(Q21,1,0,'Sprint 2'!TaskRows,1))=0),"",SUM(OFFSET(Q21,1,0,'Sprint 2'!TaskRows,1)))</f>
        <v>5</v>
      </c>
      <c r="R17" s="29">
        <f>IF(AND(SUM(OFFSET(R21,1,0,'Sprint 2'!TaskRows,1))=0),"",SUM(OFFSET(R21,1,0,'Sprint 2'!TaskRows,1)))</f>
        <v>4</v>
      </c>
      <c r="S17" s="29">
        <f>IF(AND(SUM(OFFSET(S21,1,0,'Sprint 2'!TaskRows,1))=0),"",SUM(OFFSET(S21,1,0,'Sprint 2'!TaskRows,1)))</f>
        <v>3</v>
      </c>
      <c r="T17" s="29">
        <f>IF(AND(SUM(OFFSET(T21,1,0,'Sprint 2'!TaskRows,1))=0),"",SUM(OFFSET(T21,1,0,'Sprint 2'!TaskRows,1)))</f>
        <v>2</v>
      </c>
      <c r="U17" s="29">
        <f>IF(AND(SUM(OFFSET(U21,1,0,'Sprint 2'!TaskRows,1))=0),"",SUM(OFFSET(U21,1,0,'Sprint 2'!TaskRows,1)))</f>
        <v>1</v>
      </c>
      <c r="V17" s="29" t="str">
        <f>IF(AND(SUM(OFFSET(V21,1,0,'Sprint 2'!TaskRows,1))=0),"",SUM(OFFSET(V21,1,0,'Sprint 2'!TaskRows,1)))</f>
        <v/>
      </c>
      <c r="W17" s="29" t="str">
        <f>IF(AND(SUM(OFFSET(W21,1,0,'Sprint 2'!TaskRows,1))=0),"",SUM(OFFSET(W21,1,0,'Sprint 2'!TaskRows,1)))</f>
        <v/>
      </c>
      <c r="X17" s="29" t="str">
        <f>IF(AND(SUM(OFFSET(X21,1,0,'Sprint 2'!TaskRows,1))=0),"",SUM(OFFSET(X21,1,0,'Sprint 2'!TaskRows,1)))</f>
        <v/>
      </c>
      <c r="Y17" s="29" t="str">
        <f>IF(AND(SUM(OFFSET(Y21,1,0,'Sprint 2'!TaskRows,1))=0),"",SUM(OFFSET(Y21,1,0,'Sprint 2'!TaskRows,1)))</f>
        <v/>
      </c>
      <c r="Z17" s="29" t="str">
        <f>IF(AND(SUM(OFFSET(Z21,1,0,'Sprint 2'!TaskRows,1))=0),"",SUM(OFFSET(Z21,1,0,'Sprint 2'!TaskRows,1)))</f>
        <v/>
      </c>
      <c r="AA17" s="29" t="str">
        <f>IF(AND(SUM(OFFSET(AA21,1,0,'Sprint 2'!TaskRows,1))=0),"",SUM(OFFSET(AA21,1,0,'Sprint 2'!TaskRows,1)))</f>
        <v/>
      </c>
      <c r="AB17" s="29" t="str">
        <f>IF(AND(SUM(OFFSET(AB21,1,0,'Sprint 2'!TaskRows,1))=0),"",SUM(OFFSET(AB21,1,0,'Sprint 2'!TaskRows,1)))</f>
        <v/>
      </c>
      <c r="AC17" s="29" t="str">
        <f>IF(AND(SUM(OFFSET(AC21,1,0,'Sprint 2'!TaskRows,1))=0),"",SUM(OFFSET(AC21,1,0,'Sprint 2'!TaskRows,1)))</f>
        <v/>
      </c>
      <c r="AD17" s="29" t="str">
        <f>IF(AND(SUM(OFFSET(AD21,1,0,'Sprint 2'!TaskRows,1))=0),"",SUM(OFFSET(AD21,1,0,'Sprint 2'!TaskRows,1)))</f>
        <v/>
      </c>
      <c r="AE17" s="29" t="str">
        <f>IF(AND(SUM(OFFSET(AE21,1,0,'Sprint 2'!TaskRows,1))=0),"",SUM(OFFSET(AE21,1,0,'Sprint 2'!TaskRows,1)))</f>
        <v/>
      </c>
      <c r="AF17" s="29" t="str">
        <f>IF(AND(SUM(OFFSET(AF21,1,0,'Sprint 2'!TaskRows,1))=0),"",SUM(OFFSET(AF21,1,0,'Sprint 2'!TaskRows,1)))</f>
        <v/>
      </c>
    </row>
    <row r="18" ht="12.75" hidden="1" customHeight="1">
      <c r="C18" s="25" t="s">
        <v>10</v>
      </c>
      <c r="D18" s="1">
        <f>IF(COUNTA(C22:C247)=0,1,COUNTA(C22:C247))</f>
        <v>3</v>
      </c>
      <c r="E18" s="25" t="s">
        <v>11</v>
      </c>
      <c r="F18" s="1">
        <f>IF(COUNTIF(H17:AF17,"&gt;0")=0,1,COUNTIF(H17:AF17,"&gt;0"))</f>
        <v>14</v>
      </c>
      <c r="G18" s="1"/>
      <c r="H18" s="1">
        <f>IF(H21="","",$G17-$G17/($D16-1)*(H21-1))</f>
        <v>15</v>
      </c>
      <c r="I18" s="1">
        <f>IF(I21="","",'Sprint 2'!TotalEffort-'Sprint 2'!TotalEffort/('Sprint 2'!ImplementationDays)*(I21-1))</f>
        <v>14</v>
      </c>
      <c r="J18" s="1">
        <f>IF(J21="","",'Sprint 2'!TotalEffort-'Sprint 2'!TotalEffort/('Sprint 2'!ImplementationDays)*(J21-1))</f>
        <v>13</v>
      </c>
      <c r="K18" s="1">
        <f>IF(K21="","",'Sprint 2'!TotalEffort-'Sprint 2'!TotalEffort/('Sprint 2'!ImplementationDays)*(K21-1))</f>
        <v>12</v>
      </c>
      <c r="L18" s="1">
        <f>IF(L21="","",'Sprint 2'!TotalEffort-'Sprint 2'!TotalEffort/('Sprint 2'!ImplementationDays)*(L21-1))</f>
        <v>11</v>
      </c>
      <c r="M18" s="1">
        <f>IF(M21="","",'Sprint 2'!TotalEffort-'Sprint 2'!TotalEffort/('Sprint 2'!ImplementationDays)*(M21-1))</f>
        <v>10</v>
      </c>
      <c r="N18" s="1">
        <f>IF(N21="","",'Sprint 2'!TotalEffort-'Sprint 2'!TotalEffort/('Sprint 2'!ImplementationDays)*(N21-1))</f>
        <v>9</v>
      </c>
      <c r="O18" s="1">
        <f>IF(O21="","",'Sprint 2'!TotalEffort-'Sprint 2'!TotalEffort/('Sprint 2'!ImplementationDays)*(O21-1))</f>
        <v>8</v>
      </c>
      <c r="P18" s="1">
        <f>IF(P21="","",'Sprint 2'!TotalEffort-'Sprint 2'!TotalEffort/('Sprint 2'!ImplementationDays)*(P21-1))</f>
        <v>7</v>
      </c>
      <c r="Q18" s="1">
        <f>IF(Q21="","",'Sprint 2'!TotalEffort-'Sprint 2'!TotalEffort/('Sprint 2'!ImplementationDays)*(Q21-1))</f>
        <v>6</v>
      </c>
      <c r="R18" s="1">
        <f>IF(R21="","",'Sprint 2'!TotalEffort-'Sprint 2'!TotalEffort/('Sprint 2'!ImplementationDays)*(R21-1))</f>
        <v>5</v>
      </c>
      <c r="S18" s="1">
        <f>IF(S21="","",'Sprint 2'!TotalEffort-'Sprint 2'!TotalEffort/('Sprint 2'!ImplementationDays)*(S21-1))</f>
        <v>4</v>
      </c>
      <c r="T18" s="1">
        <f>IF(T21="","",'Sprint 2'!TotalEffort-'Sprint 2'!TotalEffort/('Sprint 2'!ImplementationDays)*(T21-1))</f>
        <v>3</v>
      </c>
      <c r="U18" s="1">
        <f>IF(U21="","",'Sprint 2'!TotalEffort-'Sprint 2'!TotalEffort/('Sprint 2'!ImplementationDays)*(U21-1))</f>
        <v>2</v>
      </c>
      <c r="V18" s="1">
        <f>IF(V21="","",'Sprint 2'!TotalEffort-'Sprint 2'!TotalEffort/('Sprint 2'!ImplementationDays)*(V21-1))</f>
        <v>1</v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0" t="s">
        <v>12</v>
      </c>
      <c r="E19" s="25" t="s">
        <v>13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15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13.9010989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12.8021978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11.7032967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10.6043956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9.505494505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8.406593407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7.307692308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6.208791209</v>
      </c>
      <c r="Q19" s="1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5.10989011</v>
      </c>
      <c r="R19" s="1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4.010989011</v>
      </c>
      <c r="S19" s="1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2.912087912</v>
      </c>
      <c r="T19" s="1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1.813186813</v>
      </c>
      <c r="U19" s="1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0.7142857143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30" t="s">
        <v>14</v>
      </c>
      <c r="E20" s="25" t="s">
        <v>15</v>
      </c>
      <c r="F20" s="1">
        <f>IF('Sprint 2'!DoneDays&gt;D17,D17,'Sprint 2'!DoneDays)</f>
        <v>14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1" t="s">
        <v>16</v>
      </c>
      <c r="C21" s="32" t="s">
        <v>17</v>
      </c>
      <c r="D21" s="33" t="s">
        <v>18</v>
      </c>
      <c r="E21" s="32" t="s">
        <v>19</v>
      </c>
      <c r="F21" s="32" t="s">
        <v>20</v>
      </c>
      <c r="G21" s="32" t="s">
        <v>21</v>
      </c>
      <c r="H21" s="32">
        <v>1.0</v>
      </c>
      <c r="I21" s="32">
        <f t="shared" ref="I21:AF21" si="1">IF($D$16&gt;H21,H21+1,"")</f>
        <v>2</v>
      </c>
      <c r="J21" s="32">
        <f t="shared" si="1"/>
        <v>3</v>
      </c>
      <c r="K21" s="32">
        <f t="shared" si="1"/>
        <v>4</v>
      </c>
      <c r="L21" s="32">
        <f t="shared" si="1"/>
        <v>5</v>
      </c>
      <c r="M21" s="32">
        <f t="shared" si="1"/>
        <v>6</v>
      </c>
      <c r="N21" s="32">
        <f t="shared" si="1"/>
        <v>7</v>
      </c>
      <c r="O21" s="32">
        <f t="shared" si="1"/>
        <v>8</v>
      </c>
      <c r="P21" s="32">
        <f t="shared" si="1"/>
        <v>9</v>
      </c>
      <c r="Q21" s="32">
        <f t="shared" si="1"/>
        <v>10</v>
      </c>
      <c r="R21" s="32">
        <f t="shared" si="1"/>
        <v>11</v>
      </c>
      <c r="S21" s="32">
        <f t="shared" si="1"/>
        <v>12</v>
      </c>
      <c r="T21" s="32">
        <f t="shared" si="1"/>
        <v>13</v>
      </c>
      <c r="U21" s="32">
        <f t="shared" si="1"/>
        <v>14</v>
      </c>
      <c r="V21" s="32">
        <f t="shared" si="1"/>
        <v>15</v>
      </c>
      <c r="W21" s="32" t="str">
        <f t="shared" si="1"/>
        <v/>
      </c>
      <c r="X21" s="32" t="str">
        <f t="shared" si="1"/>
        <v/>
      </c>
      <c r="Y21" s="32" t="str">
        <f t="shared" si="1"/>
        <v/>
      </c>
      <c r="Z21" s="32" t="str">
        <f t="shared" si="1"/>
        <v/>
      </c>
      <c r="AA21" s="32" t="str">
        <f t="shared" si="1"/>
        <v/>
      </c>
      <c r="AB21" s="32" t="str">
        <f t="shared" si="1"/>
        <v/>
      </c>
      <c r="AC21" s="32" t="str">
        <f t="shared" si="1"/>
        <v/>
      </c>
      <c r="AD21" s="32" t="str">
        <f t="shared" si="1"/>
        <v/>
      </c>
      <c r="AE21" s="32" t="str">
        <f t="shared" si="1"/>
        <v/>
      </c>
      <c r="AF21" s="32" t="str">
        <f t="shared" si="1"/>
        <v/>
      </c>
    </row>
    <row r="22" ht="13.5" customHeight="1">
      <c r="B22" s="27">
        <v>4.0</v>
      </c>
      <c r="C22" s="34" t="s">
        <v>35</v>
      </c>
      <c r="D22" s="1">
        <v>1.0</v>
      </c>
      <c r="E22" s="35" t="s">
        <v>36</v>
      </c>
      <c r="F22" s="35" t="s">
        <v>32</v>
      </c>
      <c r="G22" s="27">
        <v>5.0</v>
      </c>
      <c r="H22" s="1">
        <f t="shared" ref="H22:H64" si="3">IF(OR(H$21="",$G22=""),"",G22)</f>
        <v>5</v>
      </c>
      <c r="I22" s="27">
        <v>5.0</v>
      </c>
      <c r="J22" s="27">
        <v>5.0</v>
      </c>
      <c r="K22" s="27">
        <v>5.0</v>
      </c>
      <c r="L22" s="27">
        <v>5.0</v>
      </c>
      <c r="M22" s="27">
        <v>5.0</v>
      </c>
      <c r="N22" s="27">
        <v>5.0</v>
      </c>
      <c r="O22" s="27">
        <v>5.0</v>
      </c>
      <c r="P22" s="27">
        <v>5.0</v>
      </c>
      <c r="Q22" s="27">
        <v>5.0</v>
      </c>
      <c r="R22" s="27">
        <v>4.0</v>
      </c>
      <c r="S22" s="27">
        <v>3.0</v>
      </c>
      <c r="T22" s="27">
        <v>2.0</v>
      </c>
      <c r="U22" s="27">
        <v>1.0</v>
      </c>
      <c r="V22" s="1">
        <v>0.0</v>
      </c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7">
        <v>9.0</v>
      </c>
      <c r="C23" s="34" t="s">
        <v>37</v>
      </c>
      <c r="D23" s="27">
        <v>3.0</v>
      </c>
      <c r="E23" s="35" t="s">
        <v>34</v>
      </c>
      <c r="F23" s="35" t="s">
        <v>32</v>
      </c>
      <c r="G23" s="27">
        <v>5.0</v>
      </c>
      <c r="H23" s="1">
        <f t="shared" si="3"/>
        <v>5</v>
      </c>
      <c r="I23" s="27">
        <v>5.0</v>
      </c>
      <c r="J23" s="27">
        <v>5.0</v>
      </c>
      <c r="K23" s="27">
        <v>5.0</v>
      </c>
      <c r="L23" s="27">
        <v>5.0</v>
      </c>
      <c r="M23" s="27">
        <v>4.0</v>
      </c>
      <c r="N23" s="27">
        <v>3.0</v>
      </c>
      <c r="O23" s="27">
        <v>2.0</v>
      </c>
      <c r="P23" s="27">
        <v>1.0</v>
      </c>
      <c r="Q23" s="27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3.5" customHeight="1">
      <c r="B24" s="27">
        <v>10.0</v>
      </c>
      <c r="C24" s="34" t="s">
        <v>38</v>
      </c>
      <c r="D24" s="27">
        <v>4.0</v>
      </c>
      <c r="E24" s="35" t="s">
        <v>39</v>
      </c>
      <c r="F24" s="35" t="s">
        <v>24</v>
      </c>
      <c r="G24" s="27">
        <v>5.0</v>
      </c>
      <c r="H24" s="1">
        <f t="shared" si="3"/>
        <v>5</v>
      </c>
      <c r="I24" s="27">
        <v>4.0</v>
      </c>
      <c r="J24" s="27">
        <v>3.0</v>
      </c>
      <c r="K24" s="27">
        <v>2.0</v>
      </c>
      <c r="L24" s="27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D25" s="1"/>
      <c r="F25" s="25"/>
      <c r="G25" s="1"/>
      <c r="H25" s="1" t="str">
        <f t="shared" si="3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5" t="str">
        <f t="shared" ref="F26:F58" si="8">IF(C26&lt;&gt;"","Planned","")</f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5" t="str">
        <f t="shared" si="8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5" t="str">
        <f t="shared" si="8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5" t="str">
        <f t="shared" si="8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5" t="str">
        <f t="shared" si="8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5" t="str">
        <f t="shared" si="8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5" t="str">
        <f t="shared" si="8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5" t="str">
        <f t="shared" si="8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5" t="str">
        <f t="shared" si="8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5" t="str">
        <f t="shared" si="8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5" t="str">
        <f t="shared" si="8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5" t="str">
        <f t="shared" si="8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5" t="str">
        <f t="shared" si="8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5" t="str">
        <f t="shared" si="8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5" t="str">
        <f t="shared" si="8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5" t="str">
        <f t="shared" si="8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5" t="str">
        <f t="shared" si="8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5" t="str">
        <f t="shared" si="8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5" t="str">
        <f t="shared" si="8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5" t="str">
        <f t="shared" si="8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5" t="str">
        <f t="shared" si="8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5" t="str">
        <f t="shared" si="8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5" t="str">
        <f t="shared" si="8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5" t="str">
        <f t="shared" si="8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5" t="str">
        <f t="shared" si="8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5" t="str">
        <f t="shared" si="8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5" t="str">
        <f t="shared" si="8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5" t="str">
        <f t="shared" si="8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5" t="str">
        <f t="shared" si="8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5" t="str">
        <f t="shared" si="8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5" t="str">
        <f t="shared" si="8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5" t="str">
        <f t="shared" si="8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5" t="str">
        <f t="shared" si="8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5"/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5"/>
      <c r="G60" s="1"/>
      <c r="H60" s="1" t="str">
        <f t="shared" si="3"/>
        <v/>
      </c>
      <c r="I60" s="1" t="str">
        <f t="shared" ref="I60:AF60" si="42">IF(OR(I$21="",$G60=""),"",H60)</f>
        <v/>
      </c>
      <c r="J60" s="1" t="str">
        <f t="shared" si="42"/>
        <v/>
      </c>
      <c r="K60" s="1" t="str">
        <f t="shared" si="42"/>
        <v/>
      </c>
      <c r="L60" s="1" t="str">
        <f t="shared" si="42"/>
        <v/>
      </c>
      <c r="M60" s="1" t="str">
        <f t="shared" si="42"/>
        <v/>
      </c>
      <c r="N60" s="1" t="str">
        <f t="shared" si="42"/>
        <v/>
      </c>
      <c r="O60" s="1" t="str">
        <f t="shared" si="42"/>
        <v/>
      </c>
      <c r="P60" s="1" t="str">
        <f t="shared" si="42"/>
        <v/>
      </c>
      <c r="Q60" s="1" t="str">
        <f t="shared" si="42"/>
        <v/>
      </c>
      <c r="R60" s="1" t="str">
        <f t="shared" si="42"/>
        <v/>
      </c>
      <c r="S60" s="1" t="str">
        <f t="shared" si="42"/>
        <v/>
      </c>
      <c r="T60" s="1" t="str">
        <f t="shared" si="42"/>
        <v/>
      </c>
      <c r="U60" s="1" t="str">
        <f t="shared" si="42"/>
        <v/>
      </c>
      <c r="V60" s="1" t="str">
        <f t="shared" si="42"/>
        <v/>
      </c>
      <c r="W60" s="1" t="str">
        <f t="shared" si="42"/>
        <v/>
      </c>
      <c r="X60" s="1" t="str">
        <f t="shared" si="42"/>
        <v/>
      </c>
      <c r="Y60" s="1" t="str">
        <f t="shared" si="42"/>
        <v/>
      </c>
      <c r="Z60" s="1" t="str">
        <f t="shared" si="42"/>
        <v/>
      </c>
      <c r="AA60" s="1" t="str">
        <f t="shared" si="42"/>
        <v/>
      </c>
      <c r="AB60" s="1" t="str">
        <f t="shared" si="42"/>
        <v/>
      </c>
      <c r="AC60" s="1" t="str">
        <f t="shared" si="42"/>
        <v/>
      </c>
      <c r="AD60" s="1" t="str">
        <f t="shared" si="42"/>
        <v/>
      </c>
      <c r="AE60" s="1" t="str">
        <f t="shared" si="42"/>
        <v/>
      </c>
      <c r="AF60" s="1" t="str">
        <f t="shared" si="42"/>
        <v/>
      </c>
    </row>
    <row r="61" ht="12.75" customHeight="1">
      <c r="D61" s="1"/>
      <c r="F61" s="25"/>
      <c r="G61" s="1"/>
      <c r="H61" s="1" t="str">
        <f t="shared" si="3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25"/>
      <c r="G62" s="1"/>
      <c r="H62" s="1" t="str">
        <f t="shared" si="3"/>
        <v/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tr">
        <f t="shared" ref="AE62:AF62" si="44">IF(OR(AE$21="",$G62=""),"",AD62)</f>
        <v/>
      </c>
      <c r="AF62" s="1" t="str">
        <f t="shared" si="44"/>
        <v/>
      </c>
    </row>
    <row r="63" ht="12.75" customHeight="1">
      <c r="D63" s="1"/>
      <c r="F63" s="25"/>
      <c r="G63" s="1"/>
      <c r="H63" s="1" t="str">
        <f t="shared" si="3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25"/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2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</sheetData>
  <mergeCells count="3">
    <mergeCell ref="D3:H3"/>
    <mergeCell ref="D4:H4"/>
    <mergeCell ref="D5:H5"/>
  </mergeCells>
  <conditionalFormatting sqref="L22:AF63 K23:K63 I24:J63 C25:H63">
    <cfRule type="expression" dxfId="0" priority="1" stopIfTrue="1">
      <formula>$F18="Done"</formula>
    </cfRule>
  </conditionalFormatting>
  <conditionalFormatting sqref="L22:AF63 K23:K63 I24:J63 C25:H63">
    <cfRule type="expression" dxfId="1" priority="2" stopIfTrue="1">
      <formula>$F18="Ongoing"</formula>
    </cfRule>
  </conditionalFormatting>
  <conditionalFormatting sqref="B22:AF63">
    <cfRule type="expression" dxfId="0" priority="3" stopIfTrue="1">
      <formula>$F22="Terminado"</formula>
    </cfRule>
  </conditionalFormatting>
  <conditionalFormatting sqref="B22:AF63">
    <cfRule type="expression" dxfId="1" priority="4" stopIfTrue="1">
      <formula>$F22="En Progreso"</formula>
    </cfRule>
  </conditionalFormatting>
  <dataValidations>
    <dataValidation type="list" allowBlank="1" sqref="F10:F15 F22:F69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7.75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37.5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15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3</v>
      </c>
      <c r="D5" s="15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6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38">
        <v>3.0</v>
      </c>
      <c r="D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2.75" customHeight="1">
      <c r="D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2.75" customHeight="1"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4</v>
      </c>
      <c r="D16" s="27">
        <v>25.0</v>
      </c>
      <c r="E16" s="26"/>
      <c r="F16" s="28"/>
      <c r="G16" s="26" t="s">
        <v>5</v>
      </c>
      <c r="H16" s="26" t="s">
        <v>6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7</v>
      </c>
      <c r="D17" s="27">
        <v>25.0</v>
      </c>
      <c r="E17" s="26" t="s">
        <v>8</v>
      </c>
      <c r="F17" s="26" t="s">
        <v>9</v>
      </c>
      <c r="G17" s="29">
        <f>SUM(OFFSET(G21,1,0,'Sprint 3'!TaskRows,1))</f>
        <v>25</v>
      </c>
      <c r="H17" s="29">
        <f>IF(AND(SUM(OFFSET(H21,1,0,'Sprint 3'!TaskRows,1))=0),0,SUM(OFFSET(H21,1,0,'Sprint 3'!TaskRows,1)))</f>
        <v>25</v>
      </c>
      <c r="I17" s="29">
        <f>IF(AND(SUM(OFFSET(I21,1,0,'Sprint 3'!TaskRows,1))=0),"",SUM(OFFSET(I21,1,0,'Sprint 3'!TaskRows,1)))</f>
        <v>24</v>
      </c>
      <c r="J17" s="29">
        <f>IF(AND(SUM(OFFSET(J21,1,0,'Sprint 3'!TaskRows,1))=0),"",SUM(OFFSET(J21,1,0,'Sprint 3'!TaskRows,1)))</f>
        <v>23</v>
      </c>
      <c r="K17" s="29">
        <f>IF(AND(SUM(OFFSET(K21,1,0,'Sprint 3'!TaskRows,1))=0),"",SUM(OFFSET(K21,1,0,'Sprint 3'!TaskRows,1)))</f>
        <v>22</v>
      </c>
      <c r="L17" s="29">
        <f>IF(AND(SUM(OFFSET(L21,1,0,'Sprint 3'!TaskRows,1))=0),"",SUM(OFFSET(L21,1,0,'Sprint 3'!TaskRows,1)))</f>
        <v>21</v>
      </c>
      <c r="M17" s="29">
        <f>IF(AND(SUM(OFFSET(M21,1,0,'Sprint 3'!TaskRows,1))=0),"",SUM(OFFSET(M21,1,0,'Sprint 3'!TaskRows,1)))</f>
        <v>20</v>
      </c>
      <c r="N17" s="29">
        <f>IF(AND(SUM(OFFSET(N21,1,0,'Sprint 3'!TaskRows,1))=0),"",SUM(OFFSET(N21,1,0,'Sprint 3'!TaskRows,1)))</f>
        <v>19</v>
      </c>
      <c r="O17" s="29">
        <f>IF(AND(SUM(OFFSET(O21,1,0,'Sprint 3'!TaskRows,1))=0),"",SUM(OFFSET(O21,1,0,'Sprint 3'!TaskRows,1)))</f>
        <v>18</v>
      </c>
      <c r="P17" s="29">
        <f>IF(AND(SUM(OFFSET(P21,1,0,'Sprint 3'!TaskRows,1))=0),"",SUM(OFFSET(P21,1,0,'Sprint 3'!TaskRows,1)))</f>
        <v>17</v>
      </c>
      <c r="Q17" s="29">
        <f>IF(AND(SUM(OFFSET(Q21,1,0,'Sprint 3'!TaskRows,1))=0),"",SUM(OFFSET(Q21,1,0,'Sprint 3'!TaskRows,1)))</f>
        <v>16</v>
      </c>
      <c r="R17" s="29">
        <f>IF(AND(SUM(OFFSET(R21,1,0,'Sprint 3'!TaskRows,1))=0),"",SUM(OFFSET(R21,1,0,'Sprint 3'!TaskRows,1)))</f>
        <v>14</v>
      </c>
      <c r="S17" s="29">
        <f>IF(AND(SUM(OFFSET(S21,1,0,'Sprint 3'!TaskRows,1))=0),"",SUM(OFFSET(S21,1,0,'Sprint 3'!TaskRows,1)))</f>
        <v>13</v>
      </c>
      <c r="T17" s="29">
        <f>IF(AND(SUM(OFFSET(T21,1,0,'Sprint 3'!TaskRows,1))=0),"",SUM(OFFSET(T21,1,0,'Sprint 3'!TaskRows,1)))</f>
        <v>12</v>
      </c>
      <c r="U17" s="29">
        <f>IF(AND(SUM(OFFSET(U21,1,0,'Sprint 3'!TaskRows,1))=0),"",SUM(OFFSET(U21,1,0,'Sprint 3'!TaskRows,1)))</f>
        <v>11</v>
      </c>
      <c r="V17" s="29">
        <f>IF(AND(SUM(OFFSET(V21,1,0,'Sprint 3'!TaskRows,1))=0),"",SUM(OFFSET(V21,1,0,'Sprint 3'!TaskRows,1)))</f>
        <v>10</v>
      </c>
      <c r="W17" s="29">
        <f>IF(AND(SUM(OFFSET(W21,1,0,'Sprint 3'!TaskRows,1))=0),"",SUM(OFFSET(W21,1,0,'Sprint 3'!TaskRows,1)))</f>
        <v>9</v>
      </c>
      <c r="X17" s="29">
        <f>IF(AND(SUM(OFFSET(X21,1,0,'Sprint 3'!TaskRows,1))=0),"",SUM(OFFSET(X21,1,0,'Sprint 3'!TaskRows,1)))</f>
        <v>8</v>
      </c>
      <c r="Y17" s="29">
        <f>IF(AND(SUM(OFFSET(Y21,1,0,'Sprint 3'!TaskRows,1))=0),"",SUM(OFFSET(Y21,1,0,'Sprint 3'!TaskRows,1)))</f>
        <v>7</v>
      </c>
      <c r="Z17" s="29">
        <f>IF(AND(SUM(OFFSET(Z21,1,0,'Sprint 3'!TaskRows,1))=0),"",SUM(OFFSET(Z21,1,0,'Sprint 3'!TaskRows,1)))</f>
        <v>6</v>
      </c>
      <c r="AA17" s="29">
        <f>IF(AND(SUM(OFFSET(AA21,1,0,'Sprint 3'!TaskRows,1))=0),"",SUM(OFFSET(AA21,1,0,'Sprint 3'!TaskRows,1)))</f>
        <v>5</v>
      </c>
      <c r="AB17" s="29">
        <f>IF(AND(SUM(OFFSET(AB21,1,0,'Sprint 3'!TaskRows,1))=0),"",SUM(OFFSET(AB21,1,0,'Sprint 3'!TaskRows,1)))</f>
        <v>4</v>
      </c>
      <c r="AC17" s="29">
        <f>IF(AND(SUM(OFFSET(AC21,1,0,'Sprint 3'!TaskRows,1))=0),"",SUM(OFFSET(AC21,1,0,'Sprint 3'!TaskRows,1)))</f>
        <v>3</v>
      </c>
      <c r="AD17" s="29">
        <f>IF(AND(SUM(OFFSET(AD21,1,0,'Sprint 3'!TaskRows,1))=0),"",SUM(OFFSET(AD21,1,0,'Sprint 3'!TaskRows,1)))</f>
        <v>2</v>
      </c>
      <c r="AE17" s="29">
        <f>IF(AND(SUM(OFFSET(AE21,1,0,'Sprint 3'!TaskRows,1))=0),"",SUM(OFFSET(AE21,1,0,'Sprint 3'!TaskRows,1)))</f>
        <v>1</v>
      </c>
      <c r="AF17" s="29" t="str">
        <f>IF(AND(SUM(OFFSET(AF21,1,0,'Sprint 3'!TaskRows,1))=0),"",SUM(OFFSET(AF21,1,0,'Sprint 3'!TaskRows,1)))</f>
        <v/>
      </c>
    </row>
    <row r="18" ht="12.75" hidden="1" customHeight="1">
      <c r="C18" s="25" t="s">
        <v>10</v>
      </c>
      <c r="D18" s="1">
        <f>IF(COUNTA(C22:C247)=0,1,COUNTA(C22:C247))</f>
        <v>5</v>
      </c>
      <c r="E18" s="25" t="s">
        <v>11</v>
      </c>
      <c r="F18" s="1">
        <f>IF(COUNTIF(H17:AF17,"&gt;0")=0,1,COUNTIF(H17:AF17,"&gt;0"))</f>
        <v>24</v>
      </c>
      <c r="G18" s="1"/>
      <c r="H18" s="1">
        <f>IF(H21="","",$G17-$G17/($D16-1)*(H21-1))</f>
        <v>25</v>
      </c>
      <c r="I18" s="1">
        <f>IF(I21="","",'Sprint 3'!TotalEffort-'Sprint 3'!TotalEffort/('Sprint 3'!ImplementationDays)*(I21-1))</f>
        <v>24</v>
      </c>
      <c r="J18" s="1">
        <f>IF(J21="","",'Sprint 3'!TotalEffort-'Sprint 3'!TotalEffort/('Sprint 3'!ImplementationDays)*(J21-1))</f>
        <v>23</v>
      </c>
      <c r="K18" s="1">
        <f>IF(K21="","",'Sprint 3'!TotalEffort-'Sprint 3'!TotalEffort/('Sprint 3'!ImplementationDays)*(K21-1))</f>
        <v>22</v>
      </c>
      <c r="L18" s="1">
        <f>IF(L21="","",'Sprint 3'!TotalEffort-'Sprint 3'!TotalEffort/('Sprint 3'!ImplementationDays)*(L21-1))</f>
        <v>21</v>
      </c>
      <c r="M18" s="1">
        <f>IF(M21="","",'Sprint 3'!TotalEffort-'Sprint 3'!TotalEffort/('Sprint 3'!ImplementationDays)*(M21-1))</f>
        <v>20</v>
      </c>
      <c r="N18" s="1">
        <f>IF(N21="","",'Sprint 3'!TotalEffort-'Sprint 3'!TotalEffort/('Sprint 3'!ImplementationDays)*(N21-1))</f>
        <v>19</v>
      </c>
      <c r="O18" s="1">
        <f>IF(O21="","",'Sprint 3'!TotalEffort-'Sprint 3'!TotalEffort/('Sprint 3'!ImplementationDays)*(O21-1))</f>
        <v>18</v>
      </c>
      <c r="P18" s="1">
        <f>IF(P21="","",'Sprint 3'!TotalEffort-'Sprint 3'!TotalEffort/('Sprint 3'!ImplementationDays)*(P21-1))</f>
        <v>17</v>
      </c>
      <c r="Q18" s="1">
        <f>IF(Q21="","",'Sprint 3'!TotalEffort-'Sprint 3'!TotalEffort/('Sprint 3'!ImplementationDays)*(Q21-1))</f>
        <v>16</v>
      </c>
      <c r="R18" s="1">
        <f>IF(R21="","",'Sprint 3'!TotalEffort-'Sprint 3'!TotalEffort/('Sprint 3'!ImplementationDays)*(R21-1))</f>
        <v>15</v>
      </c>
      <c r="S18" s="1">
        <f>IF(S21="","",'Sprint 3'!TotalEffort-'Sprint 3'!TotalEffort/('Sprint 3'!ImplementationDays)*(S21-1))</f>
        <v>14</v>
      </c>
      <c r="T18" s="1">
        <f>IF(T21="","",'Sprint 3'!TotalEffort-'Sprint 3'!TotalEffort/('Sprint 3'!ImplementationDays)*(T21-1))</f>
        <v>13</v>
      </c>
      <c r="U18" s="1">
        <f>IF(U21="","",'Sprint 3'!TotalEffort-'Sprint 3'!TotalEffort/('Sprint 3'!ImplementationDays)*(U21-1))</f>
        <v>12</v>
      </c>
      <c r="V18" s="1">
        <f>IF(V21="","",'Sprint 3'!TotalEffort-'Sprint 3'!TotalEffort/('Sprint 3'!ImplementationDays)*(V21-1))</f>
        <v>11</v>
      </c>
      <c r="W18" s="1">
        <f>IF(W21="","",'Sprint 3'!TotalEffort-'Sprint 3'!TotalEffort/('Sprint 3'!ImplementationDays)*(W21-1))</f>
        <v>10</v>
      </c>
      <c r="X18" s="1">
        <f>IF(X21="","",'Sprint 3'!TotalEffort-'Sprint 3'!TotalEffort/('Sprint 3'!ImplementationDays)*(X21-1))</f>
        <v>9</v>
      </c>
      <c r="Y18" s="1">
        <f>IF(Y21="","",'Sprint 3'!TotalEffort-'Sprint 3'!TotalEffort/('Sprint 3'!ImplementationDays)*(Y21-1))</f>
        <v>8</v>
      </c>
      <c r="Z18" s="1">
        <f>IF(Z21="","",'Sprint 3'!TotalEffort-'Sprint 3'!TotalEffort/('Sprint 3'!ImplementationDays)*(Z21-1))</f>
        <v>7</v>
      </c>
      <c r="AA18" s="1">
        <f>IF(AA21="","",'Sprint 3'!TotalEffort-'Sprint 3'!TotalEffort/('Sprint 3'!ImplementationDays)*(AA21-1))</f>
        <v>6</v>
      </c>
      <c r="AB18" s="1">
        <f>IF(AB21="","",'Sprint 3'!TotalEffort-'Sprint 3'!TotalEffort/('Sprint 3'!ImplementationDays)*(AB21-1))</f>
        <v>5</v>
      </c>
      <c r="AC18" s="1">
        <f>IF(AC21="","",'Sprint 3'!TotalEffort-'Sprint 3'!TotalEffort/('Sprint 3'!ImplementationDays)*(AC21-1))</f>
        <v>4</v>
      </c>
      <c r="AD18" s="1">
        <f>IF(AD21="","",'Sprint 3'!TotalEffort-'Sprint 3'!TotalEffort/('Sprint 3'!ImplementationDays)*(AD21-1))</f>
        <v>3</v>
      </c>
      <c r="AE18" s="1">
        <f>IF(AE21="","",'Sprint 3'!TotalEffort-'Sprint 3'!TotalEffort/('Sprint 3'!ImplementationDays)*(AE21-1))</f>
        <v>2</v>
      </c>
      <c r="AF18" s="1">
        <f>IF(AF21="","",'Sprint 3'!TotalEffort-'Sprint 3'!TotalEffort/('Sprint 3'!ImplementationDays)*(AF21-1))</f>
        <v>1</v>
      </c>
    </row>
    <row r="19" ht="12.75" hidden="1" customHeight="1">
      <c r="C19" s="30" t="s">
        <v>12</v>
      </c>
      <c r="E19" s="25" t="s">
        <v>13</v>
      </c>
      <c r="F19" s="1"/>
      <c r="G19" s="1"/>
      <c r="H19" s="1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25.11666667</v>
      </c>
      <c r="I19" s="1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24.0557971</v>
      </c>
      <c r="J19" s="1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22.99492754</v>
      </c>
      <c r="K19" s="1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21.93405797</v>
      </c>
      <c r="L19" s="1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20.87318841</v>
      </c>
      <c r="M19" s="1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19.81231884</v>
      </c>
      <c r="N19" s="1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18.75144928</v>
      </c>
      <c r="O19" s="1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17.69057971</v>
      </c>
      <c r="P19" s="1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16.62971014</v>
      </c>
      <c r="Q19" s="1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15.56884058</v>
      </c>
      <c r="R19" s="1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14.50797101</v>
      </c>
      <c r="S19" s="1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13.44710145</v>
      </c>
      <c r="T19" s="1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12.38623188</v>
      </c>
      <c r="U19" s="1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11.32536232</v>
      </c>
      <c r="V19" s="1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10.26449275</v>
      </c>
      <c r="W19" s="1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9.203623188</v>
      </c>
      <c r="X19" s="1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>8.142753623</v>
      </c>
      <c r="Y19" s="1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>7.081884058</v>
      </c>
      <c r="Z19" s="1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>6.021014493</v>
      </c>
      <c r="AA19" s="1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>4.960144928</v>
      </c>
      <c r="AB19" s="1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>3.899275362</v>
      </c>
      <c r="AC19" s="1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>2.838405797</v>
      </c>
      <c r="AD19" s="1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>1.777536232</v>
      </c>
      <c r="AE19" s="1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>0.7166666667</v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/>
      </c>
    </row>
    <row r="20" ht="12.75" hidden="1" customHeight="1">
      <c r="C20" s="30" t="s">
        <v>14</v>
      </c>
      <c r="E20" s="25" t="s">
        <v>15</v>
      </c>
      <c r="F20" s="1">
        <f>IF('Sprint 3'!DoneDays&gt;D17,D17,'Sprint 3'!DoneDays)</f>
        <v>24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1" t="s">
        <v>16</v>
      </c>
      <c r="C21" s="32" t="s">
        <v>17</v>
      </c>
      <c r="D21" s="33" t="s">
        <v>18</v>
      </c>
      <c r="E21" s="32" t="s">
        <v>19</v>
      </c>
      <c r="F21" s="32" t="s">
        <v>20</v>
      </c>
      <c r="G21" s="32" t="s">
        <v>21</v>
      </c>
      <c r="H21" s="32">
        <v>1.0</v>
      </c>
      <c r="I21" s="32">
        <f t="shared" ref="I21:AF21" si="1">IF($D$16&gt;H21,H21+1,"")</f>
        <v>2</v>
      </c>
      <c r="J21" s="32">
        <f t="shared" si="1"/>
        <v>3</v>
      </c>
      <c r="K21" s="32">
        <f t="shared" si="1"/>
        <v>4</v>
      </c>
      <c r="L21" s="32">
        <f t="shared" si="1"/>
        <v>5</v>
      </c>
      <c r="M21" s="32">
        <f t="shared" si="1"/>
        <v>6</v>
      </c>
      <c r="N21" s="32">
        <f t="shared" si="1"/>
        <v>7</v>
      </c>
      <c r="O21" s="32">
        <f t="shared" si="1"/>
        <v>8</v>
      </c>
      <c r="P21" s="32">
        <f t="shared" si="1"/>
        <v>9</v>
      </c>
      <c r="Q21" s="32">
        <f t="shared" si="1"/>
        <v>10</v>
      </c>
      <c r="R21" s="32">
        <f t="shared" si="1"/>
        <v>11</v>
      </c>
      <c r="S21" s="32">
        <f t="shared" si="1"/>
        <v>12</v>
      </c>
      <c r="T21" s="32">
        <f t="shared" si="1"/>
        <v>13</v>
      </c>
      <c r="U21" s="32">
        <f t="shared" si="1"/>
        <v>14</v>
      </c>
      <c r="V21" s="32">
        <f t="shared" si="1"/>
        <v>15</v>
      </c>
      <c r="W21" s="32">
        <f t="shared" si="1"/>
        <v>16</v>
      </c>
      <c r="X21" s="32">
        <f t="shared" si="1"/>
        <v>17</v>
      </c>
      <c r="Y21" s="32">
        <f t="shared" si="1"/>
        <v>18</v>
      </c>
      <c r="Z21" s="32">
        <f t="shared" si="1"/>
        <v>19</v>
      </c>
      <c r="AA21" s="32">
        <f t="shared" si="1"/>
        <v>20</v>
      </c>
      <c r="AB21" s="32">
        <f t="shared" si="1"/>
        <v>21</v>
      </c>
      <c r="AC21" s="32">
        <f t="shared" si="1"/>
        <v>22</v>
      </c>
      <c r="AD21" s="32">
        <f t="shared" si="1"/>
        <v>23</v>
      </c>
      <c r="AE21" s="32">
        <f t="shared" si="1"/>
        <v>24</v>
      </c>
      <c r="AF21" s="32">
        <f t="shared" si="1"/>
        <v>25</v>
      </c>
    </row>
    <row r="22" ht="13.5" customHeight="1">
      <c r="B22" s="27">
        <v>3.0</v>
      </c>
      <c r="C22" s="34" t="s">
        <v>40</v>
      </c>
      <c r="D22" s="1">
        <v>1.0</v>
      </c>
      <c r="E22" s="35" t="s">
        <v>41</v>
      </c>
      <c r="F22" s="35" t="s">
        <v>32</v>
      </c>
      <c r="G22" s="27">
        <v>5.0</v>
      </c>
      <c r="H22" s="1">
        <f t="shared" ref="H22:H64" si="2">IF(OR(H$21="",$G22=""),"",G22)</f>
        <v>5</v>
      </c>
      <c r="I22" s="27">
        <v>5.0</v>
      </c>
      <c r="J22" s="27">
        <v>5.0</v>
      </c>
      <c r="K22" s="27">
        <v>5.0</v>
      </c>
      <c r="L22" s="27">
        <v>5.0</v>
      </c>
      <c r="M22" s="27">
        <v>5.0</v>
      </c>
      <c r="N22" s="27">
        <v>5.0</v>
      </c>
      <c r="O22" s="27">
        <v>5.0</v>
      </c>
      <c r="P22" s="27">
        <v>5.0</v>
      </c>
      <c r="Q22" s="27">
        <v>5.0</v>
      </c>
      <c r="R22" s="27">
        <v>5.0</v>
      </c>
      <c r="S22" s="27">
        <v>5.0</v>
      </c>
      <c r="T22" s="27">
        <v>5.0</v>
      </c>
      <c r="U22" s="27">
        <v>5.0</v>
      </c>
      <c r="V22" s="27">
        <v>5.0</v>
      </c>
      <c r="W22" s="27">
        <v>5.0</v>
      </c>
      <c r="X22" s="27">
        <v>5.0</v>
      </c>
      <c r="Y22" s="27">
        <v>5.0</v>
      </c>
      <c r="Z22" s="27">
        <v>5.0</v>
      </c>
      <c r="AA22" s="27">
        <v>5.0</v>
      </c>
      <c r="AB22" s="27">
        <v>4.0</v>
      </c>
      <c r="AC22" s="27">
        <v>3.0</v>
      </c>
      <c r="AD22" s="27">
        <v>2.0</v>
      </c>
      <c r="AE22" s="27">
        <v>1.0</v>
      </c>
      <c r="AF22" s="1">
        <v>0.0</v>
      </c>
    </row>
    <row r="23" ht="12.75" customHeight="1">
      <c r="B23" s="27">
        <v>5.0</v>
      </c>
      <c r="C23" s="34" t="s">
        <v>42</v>
      </c>
      <c r="D23" s="27">
        <v>2.0</v>
      </c>
      <c r="E23" s="35" t="s">
        <v>36</v>
      </c>
      <c r="F23" s="35" t="s">
        <v>32</v>
      </c>
      <c r="G23" s="27">
        <v>5.0</v>
      </c>
      <c r="H23" s="1">
        <f t="shared" si="2"/>
        <v>5</v>
      </c>
      <c r="I23" s="27">
        <v>4.0</v>
      </c>
      <c r="J23" s="27">
        <v>3.0</v>
      </c>
      <c r="K23" s="27">
        <v>2.0</v>
      </c>
      <c r="L23" s="27">
        <v>1.0</v>
      </c>
      <c r="M23" s="27">
        <v>0.0</v>
      </c>
      <c r="N23" s="27">
        <v>0.0</v>
      </c>
      <c r="O23" s="27">
        <v>0.0</v>
      </c>
      <c r="P23" s="27">
        <v>0.0</v>
      </c>
      <c r="Q23" s="27">
        <v>0.0</v>
      </c>
      <c r="R23" s="27">
        <v>0.0</v>
      </c>
      <c r="S23" s="27">
        <v>0.0</v>
      </c>
      <c r="T23" s="27">
        <v>0.0</v>
      </c>
      <c r="U23" s="27">
        <v>0.0</v>
      </c>
      <c r="V23" s="27">
        <v>0.0</v>
      </c>
      <c r="W23" s="27">
        <v>0.0</v>
      </c>
      <c r="X23" s="27">
        <v>0.0</v>
      </c>
      <c r="Y23" s="27">
        <v>0.0</v>
      </c>
      <c r="Z23" s="27">
        <v>0.0</v>
      </c>
      <c r="AA23" s="27">
        <v>0.0</v>
      </c>
      <c r="AB23" s="27">
        <v>0.0</v>
      </c>
      <c r="AC23" s="27">
        <v>0.0</v>
      </c>
      <c r="AD23" s="27">
        <v>0.0</v>
      </c>
      <c r="AE23" s="27">
        <v>0.0</v>
      </c>
      <c r="AF23" s="27">
        <v>0.0</v>
      </c>
    </row>
    <row r="24" ht="13.5" customHeight="1">
      <c r="B24" s="27">
        <v>11.0</v>
      </c>
      <c r="C24" s="34" t="s">
        <v>43</v>
      </c>
      <c r="D24" s="27">
        <v>4.0</v>
      </c>
      <c r="E24" s="35" t="s">
        <v>36</v>
      </c>
      <c r="F24" s="35" t="s">
        <v>32</v>
      </c>
      <c r="G24" s="27">
        <v>5.0</v>
      </c>
      <c r="H24" s="1">
        <f t="shared" si="2"/>
        <v>5</v>
      </c>
      <c r="I24" s="1">
        <f t="shared" ref="I24:L24" si="3">IF(OR(I$21="",$G24=""),"",H24)</f>
        <v>5</v>
      </c>
      <c r="J24" s="1">
        <f t="shared" si="3"/>
        <v>5</v>
      </c>
      <c r="K24" s="1">
        <f t="shared" si="3"/>
        <v>5</v>
      </c>
      <c r="L24" s="1">
        <f t="shared" si="3"/>
        <v>5</v>
      </c>
      <c r="M24" s="27">
        <v>5.0</v>
      </c>
      <c r="N24" s="27">
        <v>4.0</v>
      </c>
      <c r="O24" s="27">
        <v>3.0</v>
      </c>
      <c r="P24" s="27">
        <v>2.0</v>
      </c>
      <c r="Q24" s="27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 ht="12.75" customHeight="1">
      <c r="B25" s="27">
        <v>12.0</v>
      </c>
      <c r="C25" s="34" t="s">
        <v>44</v>
      </c>
      <c r="D25" s="27">
        <v>4.0</v>
      </c>
      <c r="E25" s="35" t="s">
        <v>45</v>
      </c>
      <c r="F25" s="35" t="s">
        <v>32</v>
      </c>
      <c r="G25" s="27">
        <v>5.0</v>
      </c>
      <c r="H25" s="1">
        <f t="shared" si="2"/>
        <v>5</v>
      </c>
      <c r="I25" s="1">
        <f t="shared" ref="I25:V25" si="4">IF(OR(I$21="",$G25=""),"",H25)</f>
        <v>5</v>
      </c>
      <c r="J25" s="1">
        <f t="shared" si="4"/>
        <v>5</v>
      </c>
      <c r="K25" s="1">
        <f t="shared" si="4"/>
        <v>5</v>
      </c>
      <c r="L25" s="1">
        <f t="shared" si="4"/>
        <v>5</v>
      </c>
      <c r="M25" s="1">
        <f t="shared" si="4"/>
        <v>5</v>
      </c>
      <c r="N25" s="1">
        <f t="shared" si="4"/>
        <v>5</v>
      </c>
      <c r="O25" s="1">
        <f t="shared" si="4"/>
        <v>5</v>
      </c>
      <c r="P25" s="1">
        <f t="shared" si="4"/>
        <v>5</v>
      </c>
      <c r="Q25" s="1">
        <f t="shared" si="4"/>
        <v>5</v>
      </c>
      <c r="R25" s="1">
        <f t="shared" si="4"/>
        <v>5</v>
      </c>
      <c r="S25" s="1">
        <f t="shared" si="4"/>
        <v>5</v>
      </c>
      <c r="T25" s="1">
        <f t="shared" si="4"/>
        <v>5</v>
      </c>
      <c r="U25" s="1">
        <f t="shared" si="4"/>
        <v>5</v>
      </c>
      <c r="V25" s="1">
        <f t="shared" si="4"/>
        <v>5</v>
      </c>
      <c r="W25" s="27">
        <v>4.0</v>
      </c>
      <c r="X25" s="27">
        <v>3.0</v>
      </c>
      <c r="Y25" s="27">
        <v>2.0</v>
      </c>
      <c r="Z25" s="27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 ht="12.75" customHeight="1">
      <c r="B26" s="27">
        <v>14.0</v>
      </c>
      <c r="C26" s="34" t="s">
        <v>46</v>
      </c>
      <c r="D26" s="27">
        <v>5.0</v>
      </c>
      <c r="E26" s="35" t="s">
        <v>41</v>
      </c>
      <c r="F26" s="35" t="s">
        <v>32</v>
      </c>
      <c r="G26" s="27">
        <v>5.0</v>
      </c>
      <c r="H26" s="1">
        <f t="shared" si="2"/>
        <v>5</v>
      </c>
      <c r="I26" s="1">
        <f t="shared" ref="I26:P26" si="5">IF(OR(I$21="",$G26=""),"",H26)</f>
        <v>5</v>
      </c>
      <c r="J26" s="1">
        <f t="shared" si="5"/>
        <v>5</v>
      </c>
      <c r="K26" s="1">
        <f t="shared" si="5"/>
        <v>5</v>
      </c>
      <c r="L26" s="1">
        <f t="shared" si="5"/>
        <v>5</v>
      </c>
      <c r="M26" s="1">
        <f t="shared" si="5"/>
        <v>5</v>
      </c>
      <c r="N26" s="1">
        <f t="shared" si="5"/>
        <v>5</v>
      </c>
      <c r="O26" s="1">
        <f t="shared" si="5"/>
        <v>5</v>
      </c>
      <c r="P26" s="1">
        <f t="shared" si="5"/>
        <v>5</v>
      </c>
      <c r="Q26" s="27">
        <v>5.0</v>
      </c>
      <c r="R26" s="27">
        <v>4.0</v>
      </c>
      <c r="S26" s="27">
        <v>3.0</v>
      </c>
      <c r="T26" s="27">
        <v>2.0</v>
      </c>
      <c r="U26" s="27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 ht="12.75" customHeight="1">
      <c r="D27" s="1"/>
      <c r="F27" s="25" t="str">
        <f t="shared" ref="F27:F58" si="7">IF(C27&lt;&gt;"","Planned","")</f>
        <v/>
      </c>
      <c r="G27" s="1"/>
      <c r="H27" s="1" t="str">
        <f t="shared" si="2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6">IF(OR(AE$21="",$G27=""),"",AD27)</f>
        <v/>
      </c>
      <c r="AF27" s="1" t="str">
        <f t="shared" si="6"/>
        <v/>
      </c>
    </row>
    <row r="28" ht="12.75" customHeight="1">
      <c r="D28" s="1"/>
      <c r="F28" s="25" t="str">
        <f t="shared" si="7"/>
        <v/>
      </c>
      <c r="G28" s="1"/>
      <c r="H28" s="1" t="str">
        <f t="shared" si="2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8">IF(OR(AE$21="",$G28=""),"",AD28)</f>
        <v/>
      </c>
      <c r="AF28" s="1" t="str">
        <f t="shared" si="8"/>
        <v/>
      </c>
    </row>
    <row r="29" ht="12.75" customHeight="1">
      <c r="D29" s="1"/>
      <c r="F29" s="25" t="str">
        <f t="shared" si="7"/>
        <v/>
      </c>
      <c r="G29" s="1"/>
      <c r="H29" s="1" t="str">
        <f t="shared" si="2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9">IF(OR(AE$21="",$G29=""),"",AD29)</f>
        <v/>
      </c>
      <c r="AF29" s="1" t="str">
        <f t="shared" si="9"/>
        <v/>
      </c>
    </row>
    <row r="30" ht="12.75" customHeight="1">
      <c r="D30" s="1"/>
      <c r="F30" s="25" t="str">
        <f t="shared" si="7"/>
        <v/>
      </c>
      <c r="G30" s="1"/>
      <c r="H30" s="1" t="str">
        <f t="shared" si="2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0">IF(OR(AE$21="",$G30=""),"",AD30)</f>
        <v/>
      </c>
      <c r="AF30" s="1" t="str">
        <f t="shared" si="10"/>
        <v/>
      </c>
    </row>
    <row r="31" ht="12.75" customHeight="1">
      <c r="D31" s="1"/>
      <c r="F31" s="25" t="str">
        <f t="shared" si="7"/>
        <v/>
      </c>
      <c r="G31" s="1"/>
      <c r="H31" s="1" t="str">
        <f t="shared" si="2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1">IF(OR(AE$21="",$G31=""),"",AD31)</f>
        <v/>
      </c>
      <c r="AF31" s="1" t="str">
        <f t="shared" si="11"/>
        <v/>
      </c>
    </row>
    <row r="32" ht="12.75" customHeight="1">
      <c r="D32" s="1"/>
      <c r="F32" s="25" t="str">
        <f t="shared" si="7"/>
        <v/>
      </c>
      <c r="G32" s="1"/>
      <c r="H32" s="1" t="str">
        <f t="shared" si="2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2">IF(OR(AE$21="",$G32=""),"",AD32)</f>
        <v/>
      </c>
      <c r="AF32" s="1" t="str">
        <f t="shared" si="12"/>
        <v/>
      </c>
    </row>
    <row r="33" ht="12.75" customHeight="1">
      <c r="D33" s="1"/>
      <c r="F33" s="25" t="str">
        <f t="shared" si="7"/>
        <v/>
      </c>
      <c r="G33" s="1"/>
      <c r="H33" s="1" t="str">
        <f t="shared" si="2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3">IF(OR(AE$21="",$G33=""),"",AD33)</f>
        <v/>
      </c>
      <c r="AF33" s="1" t="str">
        <f t="shared" si="13"/>
        <v/>
      </c>
    </row>
    <row r="34" ht="12.75" customHeight="1">
      <c r="D34" s="1"/>
      <c r="F34" s="25" t="str">
        <f t="shared" si="7"/>
        <v/>
      </c>
      <c r="G34" s="1"/>
      <c r="H34" s="1" t="str">
        <f t="shared" si="2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4">IF(OR(AE$21="",$G34=""),"",AD34)</f>
        <v/>
      </c>
      <c r="AF34" s="1" t="str">
        <f t="shared" si="14"/>
        <v/>
      </c>
    </row>
    <row r="35" ht="12.75" customHeight="1">
      <c r="D35" s="1"/>
      <c r="F35" s="25" t="str">
        <f t="shared" si="7"/>
        <v/>
      </c>
      <c r="G35" s="1"/>
      <c r="H35" s="1" t="str">
        <f t="shared" si="2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5">IF(OR(AE$21="",$G35=""),"",AD35)</f>
        <v/>
      </c>
      <c r="AF35" s="1" t="str">
        <f t="shared" si="15"/>
        <v/>
      </c>
    </row>
    <row r="36" ht="12.75" customHeight="1">
      <c r="D36" s="1"/>
      <c r="F36" s="25" t="str">
        <f t="shared" si="7"/>
        <v/>
      </c>
      <c r="G36" s="1"/>
      <c r="H36" s="1" t="str">
        <f t="shared" si="2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6">IF(OR(AE$21="",$G36=""),"",AD36)</f>
        <v/>
      </c>
      <c r="AF36" s="1" t="str">
        <f t="shared" si="16"/>
        <v/>
      </c>
    </row>
    <row r="37" ht="12.75" customHeight="1">
      <c r="D37" s="1"/>
      <c r="F37" s="25" t="str">
        <f t="shared" si="7"/>
        <v/>
      </c>
      <c r="G37" s="1"/>
      <c r="H37" s="1" t="str">
        <f t="shared" si="2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7">IF(OR(AE$21="",$G37=""),"",AD37)</f>
        <v/>
      </c>
      <c r="AF37" s="1" t="str">
        <f t="shared" si="17"/>
        <v/>
      </c>
    </row>
    <row r="38" ht="12.75" customHeight="1">
      <c r="D38" s="1"/>
      <c r="F38" s="25" t="str">
        <f t="shared" si="7"/>
        <v/>
      </c>
      <c r="G38" s="1"/>
      <c r="H38" s="1" t="str">
        <f t="shared" si="2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8">IF(OR(AE$21="",$G38=""),"",AD38)</f>
        <v/>
      </c>
      <c r="AF38" s="1" t="str">
        <f t="shared" si="18"/>
        <v/>
      </c>
    </row>
    <row r="39" ht="12.75" customHeight="1">
      <c r="D39" s="1"/>
      <c r="F39" s="25" t="str">
        <f t="shared" si="7"/>
        <v/>
      </c>
      <c r="G39" s="1"/>
      <c r="H39" s="1" t="str">
        <f t="shared" si="2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19">IF(OR(AE$21="",$G39=""),"",AD39)</f>
        <v/>
      </c>
      <c r="AF39" s="1" t="str">
        <f t="shared" si="19"/>
        <v/>
      </c>
    </row>
    <row r="40" ht="12.75" customHeight="1">
      <c r="D40" s="1"/>
      <c r="F40" s="25" t="str">
        <f t="shared" si="7"/>
        <v/>
      </c>
      <c r="G40" s="1"/>
      <c r="H40" s="1" t="str">
        <f t="shared" si="2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0">IF(OR(AE$21="",$G40=""),"",AD40)</f>
        <v/>
      </c>
      <c r="AF40" s="1" t="str">
        <f t="shared" si="20"/>
        <v/>
      </c>
    </row>
    <row r="41" ht="12.75" customHeight="1">
      <c r="D41" s="1"/>
      <c r="F41" s="25" t="str">
        <f t="shared" si="7"/>
        <v/>
      </c>
      <c r="G41" s="1"/>
      <c r="H41" s="1" t="str">
        <f t="shared" si="2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1">IF(OR(AE$21="",$G41=""),"",AD41)</f>
        <v/>
      </c>
      <c r="AF41" s="1" t="str">
        <f t="shared" si="21"/>
        <v/>
      </c>
    </row>
    <row r="42" ht="12.75" customHeight="1">
      <c r="D42" s="1"/>
      <c r="F42" s="25" t="str">
        <f t="shared" si="7"/>
        <v/>
      </c>
      <c r="G42" s="1"/>
      <c r="H42" s="1" t="str">
        <f t="shared" si="2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2">IF(OR(AE$21="",$G42=""),"",AD42)</f>
        <v/>
      </c>
      <c r="AF42" s="1" t="str">
        <f t="shared" si="22"/>
        <v/>
      </c>
    </row>
    <row r="43" ht="12.75" customHeight="1">
      <c r="D43" s="1"/>
      <c r="F43" s="25" t="str">
        <f t="shared" si="7"/>
        <v/>
      </c>
      <c r="G43" s="1"/>
      <c r="H43" s="1" t="str">
        <f t="shared" si="2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3">IF(OR(AE$21="",$G43=""),"",AD43)</f>
        <v/>
      </c>
      <c r="AF43" s="1" t="str">
        <f t="shared" si="23"/>
        <v/>
      </c>
    </row>
    <row r="44" ht="12.75" customHeight="1">
      <c r="D44" s="1"/>
      <c r="F44" s="25" t="str">
        <f t="shared" si="7"/>
        <v/>
      </c>
      <c r="G44" s="1"/>
      <c r="H44" s="1" t="str">
        <f t="shared" si="2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4">IF(OR(AE$21="",$G44=""),"",AD44)</f>
        <v/>
      </c>
      <c r="AF44" s="1" t="str">
        <f t="shared" si="24"/>
        <v/>
      </c>
    </row>
    <row r="45" ht="12.75" customHeight="1">
      <c r="D45" s="1"/>
      <c r="F45" s="25" t="str">
        <f t="shared" si="7"/>
        <v/>
      </c>
      <c r="G45" s="1"/>
      <c r="H45" s="1" t="str">
        <f t="shared" si="2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5">IF(OR(AE$21="",$G45=""),"",AD45)</f>
        <v/>
      </c>
      <c r="AF45" s="1" t="str">
        <f t="shared" si="25"/>
        <v/>
      </c>
    </row>
    <row r="46" ht="12.75" customHeight="1">
      <c r="D46" s="1"/>
      <c r="F46" s="25" t="str">
        <f t="shared" si="7"/>
        <v/>
      </c>
      <c r="G46" s="1"/>
      <c r="H46" s="1" t="str">
        <f t="shared" si="2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6">IF(OR(AE$21="",$G46=""),"",AD46)</f>
        <v/>
      </c>
      <c r="AF46" s="1" t="str">
        <f t="shared" si="26"/>
        <v/>
      </c>
    </row>
    <row r="47" ht="12.75" customHeight="1">
      <c r="D47" s="1"/>
      <c r="F47" s="25" t="str">
        <f t="shared" si="7"/>
        <v/>
      </c>
      <c r="G47" s="1"/>
      <c r="H47" s="1" t="str">
        <f t="shared" si="2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7">IF(OR(AE$21="",$G47=""),"",AD47)</f>
        <v/>
      </c>
      <c r="AF47" s="1" t="str">
        <f t="shared" si="27"/>
        <v/>
      </c>
    </row>
    <row r="48" ht="12.75" customHeight="1">
      <c r="D48" s="1"/>
      <c r="F48" s="25" t="str">
        <f t="shared" si="7"/>
        <v/>
      </c>
      <c r="G48" s="1"/>
      <c r="H48" s="1" t="str">
        <f t="shared" si="2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28">IF(OR(AE$21="",$G48=""),"",AD48)</f>
        <v/>
      </c>
      <c r="AF48" s="1" t="str">
        <f t="shared" si="28"/>
        <v/>
      </c>
    </row>
    <row r="49" ht="12.75" customHeight="1">
      <c r="D49" s="1"/>
      <c r="F49" s="25" t="str">
        <f t="shared" si="7"/>
        <v/>
      </c>
      <c r="G49" s="1"/>
      <c r="H49" s="1" t="str">
        <f t="shared" si="2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29">IF(OR(AE$21="",$G49=""),"",AD49)</f>
        <v/>
      </c>
      <c r="AF49" s="1" t="str">
        <f t="shared" si="29"/>
        <v/>
      </c>
    </row>
    <row r="50" ht="12.75" customHeight="1">
      <c r="D50" s="1"/>
      <c r="F50" s="25" t="str">
        <f t="shared" si="7"/>
        <v/>
      </c>
      <c r="G50" s="1"/>
      <c r="H50" s="1" t="str">
        <f t="shared" si="2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0">IF(OR(AE$21="",$G50=""),"",AD50)</f>
        <v/>
      </c>
      <c r="AF50" s="1" t="str">
        <f t="shared" si="30"/>
        <v/>
      </c>
    </row>
    <row r="51" ht="12.75" customHeight="1">
      <c r="D51" s="1"/>
      <c r="F51" s="25" t="str">
        <f t="shared" si="7"/>
        <v/>
      </c>
      <c r="G51" s="1"/>
      <c r="H51" s="1" t="str">
        <f t="shared" si="2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1">IF(OR(AE$21="",$G51=""),"",AD51)</f>
        <v/>
      </c>
      <c r="AF51" s="1" t="str">
        <f t="shared" si="31"/>
        <v/>
      </c>
    </row>
    <row r="52" ht="12.75" customHeight="1">
      <c r="D52" s="1"/>
      <c r="F52" s="25" t="str">
        <f t="shared" si="7"/>
        <v/>
      </c>
      <c r="G52" s="1"/>
      <c r="H52" s="1" t="str">
        <f t="shared" si="2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2">IF(OR(AE$21="",$G52=""),"",AD52)</f>
        <v/>
      </c>
      <c r="AF52" s="1" t="str">
        <f t="shared" si="32"/>
        <v/>
      </c>
    </row>
    <row r="53" ht="12.75" customHeight="1">
      <c r="D53" s="1"/>
      <c r="F53" s="25" t="str">
        <f t="shared" si="7"/>
        <v/>
      </c>
      <c r="G53" s="1"/>
      <c r="H53" s="1" t="str">
        <f t="shared" si="2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3">IF(OR(AE$21="",$G53=""),"",AD53)</f>
        <v/>
      </c>
      <c r="AF53" s="1" t="str">
        <f t="shared" si="33"/>
        <v/>
      </c>
    </row>
    <row r="54" ht="12.75" customHeight="1">
      <c r="D54" s="1"/>
      <c r="F54" s="25" t="str">
        <f t="shared" si="7"/>
        <v/>
      </c>
      <c r="G54" s="1"/>
      <c r="H54" s="1" t="str">
        <f t="shared" si="2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4">IF(OR(AE$21="",$G54=""),"",AD54)</f>
        <v/>
      </c>
      <c r="AF54" s="1" t="str">
        <f t="shared" si="34"/>
        <v/>
      </c>
    </row>
    <row r="55" ht="12.75" customHeight="1">
      <c r="D55" s="1"/>
      <c r="F55" s="25" t="str">
        <f t="shared" si="7"/>
        <v/>
      </c>
      <c r="G55" s="1"/>
      <c r="H55" s="1" t="str">
        <f t="shared" si="2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5">IF(OR(AE$21="",$G55=""),"",AD55)</f>
        <v/>
      </c>
      <c r="AF55" s="1" t="str">
        <f t="shared" si="35"/>
        <v/>
      </c>
    </row>
    <row r="56" ht="12.75" customHeight="1">
      <c r="D56" s="1"/>
      <c r="F56" s="25" t="str">
        <f t="shared" si="7"/>
        <v/>
      </c>
      <c r="G56" s="1"/>
      <c r="H56" s="1" t="str">
        <f t="shared" si="2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6">IF(OR(AE$21="",$G56=""),"",AD56)</f>
        <v/>
      </c>
      <c r="AF56" s="1" t="str">
        <f t="shared" si="36"/>
        <v/>
      </c>
    </row>
    <row r="57" ht="12.75" customHeight="1">
      <c r="D57" s="1"/>
      <c r="F57" s="25" t="str">
        <f t="shared" si="7"/>
        <v/>
      </c>
      <c r="G57" s="1"/>
      <c r="H57" s="1" t="str">
        <f t="shared" si="2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7">IF(OR(AE$21="",$G57=""),"",AD57)</f>
        <v/>
      </c>
      <c r="AF57" s="1" t="str">
        <f t="shared" si="37"/>
        <v/>
      </c>
    </row>
    <row r="58" ht="12.75" customHeight="1">
      <c r="D58" s="1"/>
      <c r="F58" s="25" t="str">
        <f t="shared" si="7"/>
        <v/>
      </c>
      <c r="G58" s="1"/>
      <c r="H58" s="1" t="str">
        <f t="shared" si="2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38">IF(OR(AE$21="",$G58=""),"",AD58)</f>
        <v/>
      </c>
      <c r="AF58" s="1" t="str">
        <f t="shared" si="38"/>
        <v/>
      </c>
    </row>
    <row r="59" ht="12.75" customHeight="1">
      <c r="D59" s="1"/>
      <c r="F59" s="25"/>
      <c r="G59" s="1"/>
      <c r="H59" s="1" t="str">
        <f t="shared" si="2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39">IF(OR(AE$21="",$G59=""),"",AD59)</f>
        <v/>
      </c>
      <c r="AF59" s="1" t="str">
        <f t="shared" si="39"/>
        <v/>
      </c>
    </row>
    <row r="60" ht="12.75" customHeight="1">
      <c r="D60" s="1"/>
      <c r="F60" s="25"/>
      <c r="G60" s="1"/>
      <c r="H60" s="1" t="str">
        <f t="shared" si="2"/>
        <v/>
      </c>
      <c r="I60" s="1" t="str">
        <f t="shared" ref="I60:AF60" si="40">IF(OR(I$21="",$G60=""),"",H60)</f>
        <v/>
      </c>
      <c r="J60" s="1" t="str">
        <f t="shared" si="40"/>
        <v/>
      </c>
      <c r="K60" s="1" t="str">
        <f t="shared" si="40"/>
        <v/>
      </c>
      <c r="L60" s="1" t="str">
        <f t="shared" si="40"/>
        <v/>
      </c>
      <c r="M60" s="1" t="str">
        <f t="shared" si="40"/>
        <v/>
      </c>
      <c r="N60" s="1" t="str">
        <f t="shared" si="40"/>
        <v/>
      </c>
      <c r="O60" s="1" t="str">
        <f t="shared" si="40"/>
        <v/>
      </c>
      <c r="P60" s="1" t="str">
        <f t="shared" si="40"/>
        <v/>
      </c>
      <c r="Q60" s="1" t="str">
        <f t="shared" si="40"/>
        <v/>
      </c>
      <c r="R60" s="1" t="str">
        <f t="shared" si="40"/>
        <v/>
      </c>
      <c r="S60" s="1" t="str">
        <f t="shared" si="40"/>
        <v/>
      </c>
      <c r="T60" s="1" t="str">
        <f t="shared" si="40"/>
        <v/>
      </c>
      <c r="U60" s="1" t="str">
        <f t="shared" si="40"/>
        <v/>
      </c>
      <c r="V60" s="1" t="str">
        <f t="shared" si="40"/>
        <v/>
      </c>
      <c r="W60" s="1" t="str">
        <f t="shared" si="40"/>
        <v/>
      </c>
      <c r="X60" s="1" t="str">
        <f t="shared" si="40"/>
        <v/>
      </c>
      <c r="Y60" s="1" t="str">
        <f t="shared" si="40"/>
        <v/>
      </c>
      <c r="Z60" s="1" t="str">
        <f t="shared" si="40"/>
        <v/>
      </c>
      <c r="AA60" s="1" t="str">
        <f t="shared" si="40"/>
        <v/>
      </c>
      <c r="AB60" s="1" t="str">
        <f t="shared" si="40"/>
        <v/>
      </c>
      <c r="AC60" s="1" t="str">
        <f t="shared" si="40"/>
        <v/>
      </c>
      <c r="AD60" s="1" t="str">
        <f t="shared" si="40"/>
        <v/>
      </c>
      <c r="AE60" s="1" t="str">
        <f t="shared" si="40"/>
        <v/>
      </c>
      <c r="AF60" s="1" t="str">
        <f t="shared" si="40"/>
        <v/>
      </c>
    </row>
    <row r="61" ht="12.75" customHeight="1">
      <c r="D61" s="1"/>
      <c r="F61" s="25"/>
      <c r="G61" s="1"/>
      <c r="H61" s="1" t="str">
        <f t="shared" si="2"/>
        <v/>
      </c>
      <c r="I61" s="1" t="str">
        <f t="shared" ref="I61:AF61" si="41">IF(OR(I$21="",$G61=""),"",H61)</f>
        <v/>
      </c>
      <c r="J61" s="1" t="str">
        <f t="shared" si="41"/>
        <v/>
      </c>
      <c r="K61" s="1" t="str">
        <f t="shared" si="41"/>
        <v/>
      </c>
      <c r="L61" s="1" t="str">
        <f t="shared" si="41"/>
        <v/>
      </c>
      <c r="M61" s="1" t="str">
        <f t="shared" si="41"/>
        <v/>
      </c>
      <c r="N61" s="1" t="str">
        <f t="shared" si="41"/>
        <v/>
      </c>
      <c r="O61" s="1" t="str">
        <f t="shared" si="41"/>
        <v/>
      </c>
      <c r="P61" s="1" t="str">
        <f t="shared" si="41"/>
        <v/>
      </c>
      <c r="Q61" s="1" t="str">
        <f t="shared" si="41"/>
        <v/>
      </c>
      <c r="R61" s="1" t="str">
        <f t="shared" si="41"/>
        <v/>
      </c>
      <c r="S61" s="1" t="str">
        <f t="shared" si="41"/>
        <v/>
      </c>
      <c r="T61" s="1" t="str">
        <f t="shared" si="41"/>
        <v/>
      </c>
      <c r="U61" s="1" t="str">
        <f t="shared" si="41"/>
        <v/>
      </c>
      <c r="V61" s="1" t="str">
        <f t="shared" si="41"/>
        <v/>
      </c>
      <c r="W61" s="1" t="str">
        <f t="shared" si="41"/>
        <v/>
      </c>
      <c r="X61" s="1" t="str">
        <f t="shared" si="41"/>
        <v/>
      </c>
      <c r="Y61" s="1" t="str">
        <f t="shared" si="41"/>
        <v/>
      </c>
      <c r="Z61" s="1" t="str">
        <f t="shared" si="41"/>
        <v/>
      </c>
      <c r="AA61" s="1" t="str">
        <f t="shared" si="41"/>
        <v/>
      </c>
      <c r="AB61" s="1" t="str">
        <f t="shared" si="41"/>
        <v/>
      </c>
      <c r="AC61" s="1" t="str">
        <f t="shared" si="41"/>
        <v/>
      </c>
      <c r="AD61" s="1" t="str">
        <f t="shared" si="41"/>
        <v/>
      </c>
      <c r="AE61" s="1" t="str">
        <f t="shared" si="41"/>
        <v/>
      </c>
      <c r="AF61" s="1" t="str">
        <f t="shared" si="41"/>
        <v/>
      </c>
    </row>
    <row r="62" ht="12.75" customHeight="1">
      <c r="D62" s="1"/>
      <c r="F62" s="25"/>
      <c r="G62" s="1"/>
      <c r="H62" s="1" t="str">
        <f t="shared" si="2"/>
        <v/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tr">
        <f t="shared" ref="AE62:AF62" si="42">IF(OR(AE$21="",$G62=""),"",AD62)</f>
        <v/>
      </c>
      <c r="AF62" s="1" t="str">
        <f t="shared" si="42"/>
        <v/>
      </c>
    </row>
    <row r="63" ht="12.75" customHeight="1">
      <c r="D63" s="1"/>
      <c r="F63" s="25"/>
      <c r="G63" s="1"/>
      <c r="H63" s="1" t="str">
        <f t="shared" si="2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3">IF(OR(AE$21="",$G63=""),"",AD63)</f>
        <v/>
      </c>
      <c r="AF63" s="1" t="str">
        <f t="shared" si="43"/>
        <v/>
      </c>
    </row>
    <row r="64" ht="12.75" customHeight="1">
      <c r="D64" s="1"/>
      <c r="F64" s="25"/>
      <c r="G64" s="1"/>
      <c r="H64" s="1" t="str">
        <f t="shared" si="2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2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</sheetData>
  <mergeCells count="3">
    <mergeCell ref="D3:H3"/>
    <mergeCell ref="D4:H4"/>
    <mergeCell ref="D5:H5"/>
  </mergeCells>
  <conditionalFormatting sqref="L22:AF63 K23:K63 I24:J63 C25:H63">
    <cfRule type="expression" dxfId="0" priority="1" stopIfTrue="1">
      <formula>$F18="Done"</formula>
    </cfRule>
  </conditionalFormatting>
  <conditionalFormatting sqref="L22:AF63 K23:K63 I24:J63 C25:H63">
    <cfRule type="expression" dxfId="1" priority="2" stopIfTrue="1">
      <formula>$F18="Ongoing"</formula>
    </cfRule>
  </conditionalFormatting>
  <conditionalFormatting sqref="B22:AF63">
    <cfRule type="expression" dxfId="0" priority="3" stopIfTrue="1">
      <formula>$F22="Terminado"</formula>
    </cfRule>
  </conditionalFormatting>
  <conditionalFormatting sqref="B22:AF63">
    <cfRule type="expression" dxfId="1" priority="4" stopIfTrue="1">
      <formula>$F22="En Progreso"</formula>
    </cfRule>
  </conditionalFormatting>
  <dataValidations>
    <dataValidation type="list" allowBlank="1" sqref="F10:F15 F22:F69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57.75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37.5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15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3</v>
      </c>
      <c r="D5" s="15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6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1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38">
        <v>2.0</v>
      </c>
      <c r="D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2.75" customHeight="1">
      <c r="D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2.75" customHeight="1">
      <c r="D10" s="1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6"/>
      <c r="C16" s="26" t="s">
        <v>4</v>
      </c>
      <c r="D16" s="27">
        <v>10.0</v>
      </c>
      <c r="E16" s="26"/>
      <c r="F16" s="28"/>
      <c r="G16" s="26" t="s">
        <v>5</v>
      </c>
      <c r="H16" s="26" t="s">
        <v>6</v>
      </c>
      <c r="I16" s="26"/>
      <c r="J16" s="26"/>
      <c r="K16" s="26"/>
      <c r="L16" s="26"/>
      <c r="M16" s="26"/>
      <c r="N16" s="2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6"/>
      <c r="C17" s="26" t="s">
        <v>7</v>
      </c>
      <c r="D17" s="27">
        <v>10.0</v>
      </c>
      <c r="E17" s="26" t="s">
        <v>8</v>
      </c>
      <c r="F17" s="26" t="s">
        <v>9</v>
      </c>
      <c r="G17" s="29">
        <f>SUM(OFFSET(G21,1,0,'Sprint 4'!TaskRows,1))</f>
        <v>10</v>
      </c>
      <c r="H17" s="29">
        <f>IF(AND(SUM(OFFSET(H21,1,0,'Sprint 4'!TaskRows,1))=0),0,SUM(OFFSET(H21,1,0,'Sprint 4'!TaskRows,1)))</f>
        <v>10</v>
      </c>
      <c r="I17" s="29">
        <f>IF(AND(SUM(OFFSET(I21,1,0,'Sprint 4'!TaskRows,1))=0),"",SUM(OFFSET(I21,1,0,'Sprint 4'!TaskRows,1)))</f>
        <v>9</v>
      </c>
      <c r="J17" s="29">
        <f>IF(AND(SUM(OFFSET(J21,1,0,'Sprint 4'!TaskRows,1))=0),"",SUM(OFFSET(J21,1,0,'Sprint 4'!TaskRows,1)))</f>
        <v>8</v>
      </c>
      <c r="K17" s="29">
        <f>IF(AND(SUM(OFFSET(K21,1,0,'Sprint 4'!TaskRows,1))=0),"",SUM(OFFSET(K21,1,0,'Sprint 4'!TaskRows,1)))</f>
        <v>7</v>
      </c>
      <c r="L17" s="29">
        <f>IF(AND(SUM(OFFSET(L21,1,0,'Sprint 4'!TaskRows,1))=0),"",SUM(OFFSET(L21,1,0,'Sprint 4'!TaskRows,1)))</f>
        <v>6</v>
      </c>
      <c r="M17" s="29">
        <f>IF(AND(SUM(OFFSET(M21,1,0,'Sprint 4'!TaskRows,1))=0),"",SUM(OFFSET(M21,1,0,'Sprint 4'!TaskRows,1)))</f>
        <v>4</v>
      </c>
      <c r="N17" s="29">
        <f>IF(AND(SUM(OFFSET(N21,1,0,'Sprint 4'!TaskRows,1))=0),"",SUM(OFFSET(N21,1,0,'Sprint 4'!TaskRows,1)))</f>
        <v>3</v>
      </c>
      <c r="O17" s="29">
        <f>IF(AND(SUM(OFFSET(O21,1,0,'Sprint 4'!TaskRows,1))=0),"",SUM(OFFSET(O21,1,0,'Sprint 4'!TaskRows,1)))</f>
        <v>2</v>
      </c>
      <c r="P17" s="29">
        <f>IF(AND(SUM(OFFSET(P21,1,0,'Sprint 4'!TaskRows,1))=0),"",SUM(OFFSET(P21,1,0,'Sprint 4'!TaskRows,1)))</f>
        <v>1</v>
      </c>
      <c r="Q17" s="29" t="str">
        <f>IF(AND(SUM(OFFSET(Q21,1,0,'Sprint 4'!TaskRows,1))=0),"",SUM(OFFSET(Q21,1,0,'Sprint 4'!TaskRows,1)))</f>
        <v/>
      </c>
      <c r="R17" s="29" t="str">
        <f>IF(AND(SUM(OFFSET(R21,1,0,'Sprint 4'!TaskRows,1))=0),"",SUM(OFFSET(R21,1,0,'Sprint 4'!TaskRows,1)))</f>
        <v/>
      </c>
      <c r="S17" s="29" t="str">
        <f>IF(AND(SUM(OFFSET(S21,1,0,'Sprint 4'!TaskRows,1))=0),"",SUM(OFFSET(S21,1,0,'Sprint 4'!TaskRows,1)))</f>
        <v/>
      </c>
      <c r="T17" s="29" t="str">
        <f>IF(AND(SUM(OFFSET(T21,1,0,'Sprint 4'!TaskRows,1))=0),"",SUM(OFFSET(T21,1,0,'Sprint 4'!TaskRows,1)))</f>
        <v/>
      </c>
      <c r="U17" s="29" t="str">
        <f>IF(AND(SUM(OFFSET(U21,1,0,'Sprint 4'!TaskRows,1))=0),"",SUM(OFFSET(U21,1,0,'Sprint 4'!TaskRows,1)))</f>
        <v/>
      </c>
      <c r="V17" s="29" t="str">
        <f>IF(AND(SUM(OFFSET(V21,1,0,'Sprint 4'!TaskRows,1))=0),"",SUM(OFFSET(V21,1,0,'Sprint 4'!TaskRows,1)))</f>
        <v/>
      </c>
      <c r="W17" s="29" t="str">
        <f>IF(AND(SUM(OFFSET(W21,1,0,'Sprint 4'!TaskRows,1))=0),"",SUM(OFFSET(W21,1,0,'Sprint 4'!TaskRows,1)))</f>
        <v/>
      </c>
      <c r="X17" s="29" t="str">
        <f>IF(AND(SUM(OFFSET(X21,1,0,'Sprint 4'!TaskRows,1))=0),"",SUM(OFFSET(X21,1,0,'Sprint 4'!TaskRows,1)))</f>
        <v/>
      </c>
      <c r="Y17" s="29" t="str">
        <f>IF(AND(SUM(OFFSET(Y21,1,0,'Sprint 4'!TaskRows,1))=0),"",SUM(OFFSET(Y21,1,0,'Sprint 4'!TaskRows,1)))</f>
        <v/>
      </c>
      <c r="Z17" s="29" t="str">
        <f>IF(AND(SUM(OFFSET(Z21,1,0,'Sprint 4'!TaskRows,1))=0),"",SUM(OFFSET(Z21,1,0,'Sprint 4'!TaskRows,1)))</f>
        <v/>
      </c>
      <c r="AA17" s="29" t="str">
        <f>IF(AND(SUM(OFFSET(AA21,1,0,'Sprint 4'!TaskRows,1))=0),"",SUM(OFFSET(AA21,1,0,'Sprint 4'!TaskRows,1)))</f>
        <v/>
      </c>
      <c r="AB17" s="29" t="str">
        <f>IF(AND(SUM(OFFSET(AB21,1,0,'Sprint 4'!TaskRows,1))=0),"",SUM(OFFSET(AB21,1,0,'Sprint 4'!TaskRows,1)))</f>
        <v/>
      </c>
      <c r="AC17" s="29" t="str">
        <f>IF(AND(SUM(OFFSET(AC21,1,0,'Sprint 4'!TaskRows,1))=0),"",SUM(OFFSET(AC21,1,0,'Sprint 4'!TaskRows,1)))</f>
        <v/>
      </c>
      <c r="AD17" s="29" t="str">
        <f>IF(AND(SUM(OFFSET(AD21,1,0,'Sprint 4'!TaskRows,1))=0),"",SUM(OFFSET(AD21,1,0,'Sprint 4'!TaskRows,1)))</f>
        <v/>
      </c>
      <c r="AE17" s="29" t="str">
        <f>IF(AND(SUM(OFFSET(AE21,1,0,'Sprint 4'!TaskRows,1))=0),"",SUM(OFFSET(AE21,1,0,'Sprint 4'!TaskRows,1)))</f>
        <v/>
      </c>
      <c r="AF17" s="29" t="str">
        <f>IF(AND(SUM(OFFSET(AF21,1,0,'Sprint 4'!TaskRows,1))=0),"",SUM(OFFSET(AF21,1,0,'Sprint 4'!TaskRows,1)))</f>
        <v/>
      </c>
    </row>
    <row r="18" ht="12.75" hidden="1" customHeight="1">
      <c r="C18" s="25" t="s">
        <v>10</v>
      </c>
      <c r="D18" s="1">
        <f>IF(COUNTA(C22:C246)=0,1,COUNTA(C22:C246))</f>
        <v>2</v>
      </c>
      <c r="E18" s="25" t="s">
        <v>11</v>
      </c>
      <c r="F18" s="1">
        <f>IF(COUNTIF(H17:AF17,"&gt;0")=0,1,COUNTIF(H17:AF17,"&gt;0"))</f>
        <v>9</v>
      </c>
      <c r="G18" s="1"/>
      <c r="H18" s="1">
        <f>IF(H21="","",$G17-$G17/($D16-1)*(H21-1))</f>
        <v>10</v>
      </c>
      <c r="I18" s="1">
        <f>IF(I21="","",'Sprint 4'!TotalEffort-'Sprint 4'!TotalEffort/('Sprint 4'!ImplementationDays)*(I21-1))</f>
        <v>9</v>
      </c>
      <c r="J18" s="1">
        <f>IF(J21="","",'Sprint 4'!TotalEffort-'Sprint 4'!TotalEffort/('Sprint 4'!ImplementationDays)*(J21-1))</f>
        <v>8</v>
      </c>
      <c r="K18" s="1">
        <f>IF(K21="","",'Sprint 4'!TotalEffort-'Sprint 4'!TotalEffort/('Sprint 4'!ImplementationDays)*(K21-1))</f>
        <v>7</v>
      </c>
      <c r="L18" s="1">
        <f>IF(L21="","",'Sprint 4'!TotalEffort-'Sprint 4'!TotalEffort/('Sprint 4'!ImplementationDays)*(L21-1))</f>
        <v>6</v>
      </c>
      <c r="M18" s="1">
        <f>IF(M21="","",'Sprint 4'!TotalEffort-'Sprint 4'!TotalEffort/('Sprint 4'!ImplementationDays)*(M21-1))</f>
        <v>5</v>
      </c>
      <c r="N18" s="1">
        <f>IF(N21="","",'Sprint 4'!TotalEffort-'Sprint 4'!TotalEffort/('Sprint 4'!ImplementationDays)*(N21-1))</f>
        <v>4</v>
      </c>
      <c r="O18" s="1">
        <f>IF(O21="","",'Sprint 4'!TotalEffort-'Sprint 4'!TotalEffort/('Sprint 4'!ImplementationDays)*(O21-1))</f>
        <v>3</v>
      </c>
      <c r="P18" s="1">
        <f>IF(P21="","",'Sprint 4'!TotalEffort-'Sprint 4'!TotalEffort/('Sprint 4'!ImplementationDays)*(P21-1))</f>
        <v>2</v>
      </c>
      <c r="Q18" s="1">
        <f>IF(Q21="","",'Sprint 4'!TotalEffort-'Sprint 4'!TotalEffort/('Sprint 4'!ImplementationDays)*(Q21-1))</f>
        <v>1</v>
      </c>
      <c r="R18" s="1" t="str">
        <f>IF(R21="","",'Sprint 4'!TotalEffort-'Sprint 4'!TotalEffort/('Sprint 4'!ImplementationDays)*(R21-1))</f>
        <v/>
      </c>
      <c r="S18" s="1" t="str">
        <f>IF(S21="","",'Sprint 4'!TotalEffort-'Sprint 4'!TotalEffort/('Sprint 4'!ImplementationDays)*(S21-1))</f>
        <v/>
      </c>
      <c r="T18" s="1" t="str">
        <f>IF(T21="","",'Sprint 4'!TotalEffort-'Sprint 4'!TotalEffort/('Sprint 4'!ImplementationDays)*(T21-1))</f>
        <v/>
      </c>
      <c r="U18" s="1" t="str">
        <f>IF(U21="","",'Sprint 4'!TotalEffort-'Sprint 4'!TotalEffort/('Sprint 4'!ImplementationDays)*(U21-1))</f>
        <v/>
      </c>
      <c r="V18" s="1" t="str">
        <f>IF(V21="","",'Sprint 4'!TotalEffort-'Sprint 4'!TotalEffort/('Sprint 4'!ImplementationDays)*(V21-1))</f>
        <v/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0" t="s">
        <v>12</v>
      </c>
      <c r="E19" s="25" t="s">
        <v>13</v>
      </c>
      <c r="F19" s="1"/>
      <c r="G19" s="1"/>
      <c r="H19" s="1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10.22222222</v>
      </c>
      <c r="I19" s="1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9.055555556</v>
      </c>
      <c r="J19" s="1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7.888888889</v>
      </c>
      <c r="K19" s="1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6.722222222</v>
      </c>
      <c r="L19" s="1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5.555555556</v>
      </c>
      <c r="M19" s="1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4.388888889</v>
      </c>
      <c r="N19" s="1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3.222222222</v>
      </c>
      <c r="O19" s="1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2.055555556</v>
      </c>
      <c r="P19" s="1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0.8888888889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/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/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/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/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/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/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/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/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/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/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/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/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/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/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/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/>
      </c>
    </row>
    <row r="20" ht="12.75" hidden="1" customHeight="1">
      <c r="C20" s="30" t="s">
        <v>14</v>
      </c>
      <c r="E20" s="25" t="s">
        <v>15</v>
      </c>
      <c r="F20" s="1">
        <f>IF('Sprint 4'!DoneDays&gt;D17,D17,'Sprint 4'!DoneDays)</f>
        <v>9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1" t="s">
        <v>16</v>
      </c>
      <c r="C21" s="32" t="s">
        <v>17</v>
      </c>
      <c r="D21" s="33" t="s">
        <v>18</v>
      </c>
      <c r="E21" s="32" t="s">
        <v>19</v>
      </c>
      <c r="F21" s="32" t="s">
        <v>20</v>
      </c>
      <c r="G21" s="32" t="s">
        <v>21</v>
      </c>
      <c r="H21" s="32">
        <v>1.0</v>
      </c>
      <c r="I21" s="32">
        <f t="shared" ref="I21:AF21" si="1">IF($D$16&gt;H21,H21+1,"")</f>
        <v>2</v>
      </c>
      <c r="J21" s="32">
        <f t="shared" si="1"/>
        <v>3</v>
      </c>
      <c r="K21" s="32">
        <f t="shared" si="1"/>
        <v>4</v>
      </c>
      <c r="L21" s="32">
        <f t="shared" si="1"/>
        <v>5</v>
      </c>
      <c r="M21" s="32">
        <f t="shared" si="1"/>
        <v>6</v>
      </c>
      <c r="N21" s="32">
        <f t="shared" si="1"/>
        <v>7</v>
      </c>
      <c r="O21" s="32">
        <f t="shared" si="1"/>
        <v>8</v>
      </c>
      <c r="P21" s="32">
        <f t="shared" si="1"/>
        <v>9</v>
      </c>
      <c r="Q21" s="32">
        <f t="shared" si="1"/>
        <v>10</v>
      </c>
      <c r="R21" s="32" t="str">
        <f t="shared" si="1"/>
        <v/>
      </c>
      <c r="S21" s="32" t="str">
        <f t="shared" si="1"/>
        <v/>
      </c>
      <c r="T21" s="32" t="str">
        <f t="shared" si="1"/>
        <v/>
      </c>
      <c r="U21" s="32" t="str">
        <f t="shared" si="1"/>
        <v/>
      </c>
      <c r="V21" s="32" t="str">
        <f t="shared" si="1"/>
        <v/>
      </c>
      <c r="W21" s="32" t="str">
        <f t="shared" si="1"/>
        <v/>
      </c>
      <c r="X21" s="32" t="str">
        <f t="shared" si="1"/>
        <v/>
      </c>
      <c r="Y21" s="32" t="str">
        <f t="shared" si="1"/>
        <v/>
      </c>
      <c r="Z21" s="32" t="str">
        <f t="shared" si="1"/>
        <v/>
      </c>
      <c r="AA21" s="32" t="str">
        <f t="shared" si="1"/>
        <v/>
      </c>
      <c r="AB21" s="32" t="str">
        <f t="shared" si="1"/>
        <v/>
      </c>
      <c r="AC21" s="32" t="str">
        <f t="shared" si="1"/>
        <v/>
      </c>
      <c r="AD21" s="32" t="str">
        <f t="shared" si="1"/>
        <v/>
      </c>
      <c r="AE21" s="32" t="str">
        <f t="shared" si="1"/>
        <v/>
      </c>
      <c r="AF21" s="32" t="str">
        <f t="shared" si="1"/>
        <v/>
      </c>
    </row>
    <row r="22" ht="13.5" customHeight="1">
      <c r="B22" s="27">
        <v>7.0</v>
      </c>
      <c r="C22" s="34" t="s">
        <v>47</v>
      </c>
      <c r="D22" s="27">
        <v>3.0</v>
      </c>
      <c r="E22" s="35" t="s">
        <v>45</v>
      </c>
      <c r="F22" s="35" t="s">
        <v>32</v>
      </c>
      <c r="G22" s="27">
        <v>5.0</v>
      </c>
      <c r="H22" s="1">
        <f t="shared" ref="H22:H63" si="3">IF(OR(H$21="",$G22=""),"",G22)</f>
        <v>5</v>
      </c>
      <c r="I22" s="27">
        <v>4.0</v>
      </c>
      <c r="J22" s="27">
        <v>3.0</v>
      </c>
      <c r="K22" s="27">
        <v>2.0</v>
      </c>
      <c r="L22" s="27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7">
        <v>13.0</v>
      </c>
      <c r="C23" s="34" t="s">
        <v>48</v>
      </c>
      <c r="D23" s="27">
        <v>5.0</v>
      </c>
      <c r="E23" s="35" t="s">
        <v>49</v>
      </c>
      <c r="F23" s="35" t="s">
        <v>32</v>
      </c>
      <c r="G23" s="27">
        <v>5.0</v>
      </c>
      <c r="H23" s="1">
        <f t="shared" si="3"/>
        <v>5</v>
      </c>
      <c r="I23" s="27">
        <v>5.0</v>
      </c>
      <c r="J23" s="27">
        <v>5.0</v>
      </c>
      <c r="K23" s="27">
        <v>5.0</v>
      </c>
      <c r="L23" s="27">
        <v>5.0</v>
      </c>
      <c r="M23" s="27">
        <v>4.0</v>
      </c>
      <c r="N23" s="27">
        <v>3.0</v>
      </c>
      <c r="O23" s="27">
        <v>2.0</v>
      </c>
      <c r="P23" s="27">
        <v>1.0</v>
      </c>
      <c r="Q23" s="27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D24" s="1"/>
      <c r="F24" s="25"/>
      <c r="G24" s="1"/>
      <c r="H24" s="1" t="str">
        <f t="shared" si="3"/>
        <v/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D25" s="1"/>
      <c r="F25" s="25" t="str">
        <f t="shared" ref="F25:F56" si="7">IF(C25&lt;&gt;"","Planned","")</f>
        <v/>
      </c>
      <c r="G25" s="1"/>
      <c r="H25" s="1" t="str">
        <f t="shared" si="3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5" t="str">
        <f t="shared" si="7"/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25" t="str">
        <f t="shared" si="7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25" t="str">
        <f t="shared" si="7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25" t="str">
        <f t="shared" si="7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25" t="str">
        <f t="shared" si="7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25" t="str">
        <f t="shared" si="7"/>
        <v/>
      </c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25" t="str">
        <f t="shared" si="7"/>
        <v/>
      </c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25" t="str">
        <f t="shared" si="7"/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25" t="str">
        <f t="shared" si="7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25" t="str">
        <f t="shared" si="7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25" t="str">
        <f t="shared" si="7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25" t="str">
        <f t="shared" si="7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25" t="str">
        <f t="shared" si="7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25" t="str">
        <f t="shared" si="7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5" t="str">
        <f t="shared" si="7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5" t="str">
        <f t="shared" si="7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5" t="str">
        <f t="shared" si="7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5" t="str">
        <f t="shared" si="7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5" t="str">
        <f t="shared" si="7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5" t="str">
        <f t="shared" si="7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5" t="str">
        <f t="shared" si="7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5" t="str">
        <f t="shared" si="7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5" t="str">
        <f t="shared" si="7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5" t="str">
        <f t="shared" si="7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5" t="str">
        <f t="shared" si="7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5" t="str">
        <f t="shared" si="7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5" t="str">
        <f t="shared" si="7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5" t="str">
        <f t="shared" si="7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5" t="str">
        <f t="shared" si="7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5" t="str">
        <f t="shared" si="7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5" t="str">
        <f t="shared" si="7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5"/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5"/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5"/>
      <c r="G59" s="1"/>
      <c r="H59" s="1" t="str">
        <f t="shared" si="3"/>
        <v/>
      </c>
      <c r="I59" s="1" t="str">
        <f t="shared" ref="I59:AF59" si="41">IF(OR(I$21="",$G59=""),"",H59)</f>
        <v/>
      </c>
      <c r="J59" s="1" t="str">
        <f t="shared" si="41"/>
        <v/>
      </c>
      <c r="K59" s="1" t="str">
        <f t="shared" si="41"/>
        <v/>
      </c>
      <c r="L59" s="1" t="str">
        <f t="shared" si="41"/>
        <v/>
      </c>
      <c r="M59" s="1" t="str">
        <f t="shared" si="41"/>
        <v/>
      </c>
      <c r="N59" s="1" t="str">
        <f t="shared" si="41"/>
        <v/>
      </c>
      <c r="O59" s="1" t="str">
        <f t="shared" si="41"/>
        <v/>
      </c>
      <c r="P59" s="1" t="str">
        <f t="shared" si="41"/>
        <v/>
      </c>
      <c r="Q59" s="1" t="str">
        <f t="shared" si="41"/>
        <v/>
      </c>
      <c r="R59" s="1" t="str">
        <f t="shared" si="41"/>
        <v/>
      </c>
      <c r="S59" s="1" t="str">
        <f t="shared" si="41"/>
        <v/>
      </c>
      <c r="T59" s="1" t="str">
        <f t="shared" si="41"/>
        <v/>
      </c>
      <c r="U59" s="1" t="str">
        <f t="shared" si="41"/>
        <v/>
      </c>
      <c r="V59" s="1" t="str">
        <f t="shared" si="41"/>
        <v/>
      </c>
      <c r="W59" s="1" t="str">
        <f t="shared" si="41"/>
        <v/>
      </c>
      <c r="X59" s="1" t="str">
        <f t="shared" si="41"/>
        <v/>
      </c>
      <c r="Y59" s="1" t="str">
        <f t="shared" si="41"/>
        <v/>
      </c>
      <c r="Z59" s="1" t="str">
        <f t="shared" si="41"/>
        <v/>
      </c>
      <c r="AA59" s="1" t="str">
        <f t="shared" si="41"/>
        <v/>
      </c>
      <c r="AB59" s="1" t="str">
        <f t="shared" si="41"/>
        <v/>
      </c>
      <c r="AC59" s="1" t="str">
        <f t="shared" si="41"/>
        <v/>
      </c>
      <c r="AD59" s="1" t="str">
        <f t="shared" si="41"/>
        <v/>
      </c>
      <c r="AE59" s="1" t="str">
        <f t="shared" si="41"/>
        <v/>
      </c>
      <c r="AF59" s="1" t="str">
        <f t="shared" si="41"/>
        <v/>
      </c>
    </row>
    <row r="60" ht="12.75" customHeight="1">
      <c r="D60" s="1"/>
      <c r="F60" s="25"/>
      <c r="G60" s="1"/>
      <c r="H60" s="1" t="str">
        <f t="shared" si="3"/>
        <v/>
      </c>
      <c r="I60" s="1" t="str">
        <f t="shared" ref="I60:AF60" si="42">IF(OR(I$21="",$G60=""),"",H60)</f>
        <v/>
      </c>
      <c r="J60" s="1" t="str">
        <f t="shared" si="42"/>
        <v/>
      </c>
      <c r="K60" s="1" t="str">
        <f t="shared" si="42"/>
        <v/>
      </c>
      <c r="L60" s="1" t="str">
        <f t="shared" si="42"/>
        <v/>
      </c>
      <c r="M60" s="1" t="str">
        <f t="shared" si="42"/>
        <v/>
      </c>
      <c r="N60" s="1" t="str">
        <f t="shared" si="42"/>
        <v/>
      </c>
      <c r="O60" s="1" t="str">
        <f t="shared" si="42"/>
        <v/>
      </c>
      <c r="P60" s="1" t="str">
        <f t="shared" si="42"/>
        <v/>
      </c>
      <c r="Q60" s="1" t="str">
        <f t="shared" si="42"/>
        <v/>
      </c>
      <c r="R60" s="1" t="str">
        <f t="shared" si="42"/>
        <v/>
      </c>
      <c r="S60" s="1" t="str">
        <f t="shared" si="42"/>
        <v/>
      </c>
      <c r="T60" s="1" t="str">
        <f t="shared" si="42"/>
        <v/>
      </c>
      <c r="U60" s="1" t="str">
        <f t="shared" si="42"/>
        <v/>
      </c>
      <c r="V60" s="1" t="str">
        <f t="shared" si="42"/>
        <v/>
      </c>
      <c r="W60" s="1" t="str">
        <f t="shared" si="42"/>
        <v/>
      </c>
      <c r="X60" s="1" t="str">
        <f t="shared" si="42"/>
        <v/>
      </c>
      <c r="Y60" s="1" t="str">
        <f t="shared" si="42"/>
        <v/>
      </c>
      <c r="Z60" s="1" t="str">
        <f t="shared" si="42"/>
        <v/>
      </c>
      <c r="AA60" s="1" t="str">
        <f t="shared" si="42"/>
        <v/>
      </c>
      <c r="AB60" s="1" t="str">
        <f t="shared" si="42"/>
        <v/>
      </c>
      <c r="AC60" s="1" t="str">
        <f t="shared" si="42"/>
        <v/>
      </c>
      <c r="AD60" s="1" t="str">
        <f t="shared" si="42"/>
        <v/>
      </c>
      <c r="AE60" s="1" t="str">
        <f t="shared" si="42"/>
        <v/>
      </c>
      <c r="AF60" s="1" t="str">
        <f t="shared" si="42"/>
        <v/>
      </c>
    </row>
    <row r="61" ht="12.75" customHeight="1">
      <c r="D61" s="1"/>
      <c r="F61" s="25"/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5"/>
      <c r="G62" s="1"/>
      <c r="H62" s="1" t="str">
        <f t="shared" si="3"/>
        <v/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tr">
        <f t="shared" ref="AE62:AF62" si="44">IF(OR(AE$21="",$G62=""),"",AD62)</f>
        <v/>
      </c>
      <c r="AF62" s="1" t="str">
        <f t="shared" si="44"/>
        <v/>
      </c>
    </row>
    <row r="63" ht="12.75" customHeight="1">
      <c r="D63" s="1"/>
      <c r="F63" s="25"/>
      <c r="G63" s="1"/>
      <c r="H63" s="1" t="str">
        <f t="shared" si="3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F64" s="2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2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</sheetData>
  <mergeCells count="3">
    <mergeCell ref="D3:H3"/>
    <mergeCell ref="D4:H4"/>
    <mergeCell ref="D5:H5"/>
  </mergeCells>
  <conditionalFormatting sqref="I22:J22 K22:AF62 C24:J62">
    <cfRule type="expression" dxfId="0" priority="1" stopIfTrue="1">
      <formula>$F18="Done"</formula>
    </cfRule>
  </conditionalFormatting>
  <conditionalFormatting sqref="I22:J22 K22:AF62 C24:J62">
    <cfRule type="expression" dxfId="1" priority="2" stopIfTrue="1">
      <formula>$F18="Ongoing"</formula>
    </cfRule>
  </conditionalFormatting>
  <conditionalFormatting sqref="B22:AF62">
    <cfRule type="expression" dxfId="0" priority="3" stopIfTrue="1">
      <formula>$F22="Terminado"</formula>
    </cfRule>
  </conditionalFormatting>
  <conditionalFormatting sqref="B22:AF62">
    <cfRule type="expression" dxfId="1" priority="4" stopIfTrue="1">
      <formula>$F22="En Progreso"</formula>
    </cfRule>
  </conditionalFormatting>
  <dataValidations>
    <dataValidation type="list" allowBlank="1" sqref="F10:F15 F22:F6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