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ronal_000\Desktop\all_is\TU\year_4\Thesis\models, data etc\Lab data\"/>
    </mc:Choice>
  </mc:AlternateContent>
  <xr:revisionPtr revIDLastSave="0" documentId="13_ncr:1_{A3BAEA8D-0401-427A-BF01-E833033ED859}" xr6:coauthVersionLast="47" xr6:coauthVersionMax="47" xr10:uidLastSave="{00000000-0000-0000-0000-000000000000}"/>
  <bookViews>
    <workbookView minimized="1" xWindow="2610" yWindow="2685" windowWidth="26535" windowHeight="11775" activeTab="1" xr2:uid="{00000000-000D-0000-FFFF-FFFF00000000}"/>
  </bookViews>
  <sheets>
    <sheet name="definitions" sheetId="1" r:id="rId1"/>
    <sheet name="resul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2" i="2" l="1"/>
  <c r="I13" i="2" l="1"/>
  <c r="I14" i="2"/>
  <c r="I16" i="2"/>
  <c r="I17" i="2"/>
  <c r="I18" i="2"/>
  <c r="C13" i="2"/>
  <c r="C20" i="2" s="1"/>
  <c r="D13" i="2"/>
  <c r="E13" i="2"/>
  <c r="F13" i="2"/>
  <c r="G13" i="2"/>
  <c r="H13" i="2"/>
  <c r="B13" i="2"/>
  <c r="H16" i="2"/>
  <c r="H17" i="2"/>
  <c r="H18" i="2"/>
  <c r="H12" i="2"/>
  <c r="H14" i="2"/>
  <c r="D16" i="2"/>
  <c r="E16" i="2"/>
  <c r="F16" i="2"/>
  <c r="G16" i="2"/>
  <c r="C16" i="2"/>
  <c r="D17" i="2"/>
  <c r="E17" i="2"/>
  <c r="F17" i="2"/>
  <c r="G17" i="2"/>
  <c r="C17" i="2"/>
  <c r="C18" i="2"/>
  <c r="D18" i="2"/>
  <c r="E18" i="2"/>
  <c r="F18" i="2"/>
  <c r="G18" i="2"/>
  <c r="C14" i="2"/>
  <c r="D14" i="2"/>
  <c r="E14" i="2"/>
  <c r="F14" i="2"/>
  <c r="G14" i="2"/>
  <c r="B14" i="2"/>
  <c r="G12" i="2"/>
  <c r="F12" i="2"/>
  <c r="E12" i="2"/>
  <c r="D12" i="2"/>
  <c r="F3" i="1"/>
  <c r="F4" i="1"/>
  <c r="F5" i="1"/>
  <c r="F6" i="1"/>
  <c r="F7" i="1"/>
  <c r="F8" i="1"/>
  <c r="F2" i="1"/>
  <c r="A13" i="1"/>
  <c r="A12" i="1"/>
</calcChain>
</file>

<file path=xl/sharedStrings.xml><?xml version="1.0" encoding="utf-8"?>
<sst xmlns="http://schemas.openxmlformats.org/spreadsheetml/2006/main" count="40" uniqueCount="35">
  <si>
    <t>acetate</t>
  </si>
  <si>
    <t>actetate solution</t>
  </si>
  <si>
    <t>g/ml</t>
  </si>
  <si>
    <t>g/L</t>
  </si>
  <si>
    <t>water</t>
  </si>
  <si>
    <t>innoculum</t>
  </si>
  <si>
    <t>final solution</t>
  </si>
  <si>
    <t>SMA (S#)</t>
  </si>
  <si>
    <t>blank (B#)</t>
  </si>
  <si>
    <t>S1</t>
  </si>
  <si>
    <t>S2</t>
  </si>
  <si>
    <t>S3</t>
  </si>
  <si>
    <t>S4</t>
  </si>
  <si>
    <t>B1</t>
  </si>
  <si>
    <t>B2</t>
  </si>
  <si>
    <t>B3</t>
  </si>
  <si>
    <t>-</t>
  </si>
  <si>
    <t>[mBar absolute] date - time</t>
  </si>
  <si>
    <t>23 - 12.00</t>
  </si>
  <si>
    <t>24 - 11.00</t>
  </si>
  <si>
    <t>25/14.33</t>
  </si>
  <si>
    <t>30/11.50</t>
  </si>
  <si>
    <t>after sample</t>
  </si>
  <si>
    <t>ambient</t>
  </si>
  <si>
    <t>not pink anymore</t>
  </si>
  <si>
    <t>2/12.27</t>
  </si>
  <si>
    <t>s avr</t>
  </si>
  <si>
    <t>s var</t>
  </si>
  <si>
    <t>b ave</t>
  </si>
  <si>
    <t>b var</t>
  </si>
  <si>
    <t>b_t</t>
  </si>
  <si>
    <t>t avr</t>
  </si>
  <si>
    <t>t var</t>
  </si>
  <si>
    <t>7/11.17</t>
  </si>
  <si>
    <t>8/15.28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</si>
</sst>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4"/>
          <c:order val="4"/>
          <c:tx>
            <c:strRef>
              <c:f>results!$A$13</c:f>
              <c:strCache>
                <c:ptCount val="1"/>
                <c:pt idx="0">
                  <c:v>s avr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results!$B$12:$J$12</c:f>
              <c:numCache>
                <c:formatCode>General</c:formatCode>
                <c:ptCount val="9"/>
                <c:pt idx="0">
                  <c:v>0</c:v>
                </c:pt>
                <c:pt idx="1">
                  <c:v>23</c:v>
                </c:pt>
                <c:pt idx="2">
                  <c:v>50.5</c:v>
                </c:pt>
                <c:pt idx="3">
                  <c:v>168</c:v>
                </c:pt>
                <c:pt idx="4">
                  <c:v>168</c:v>
                </c:pt>
                <c:pt idx="5">
                  <c:v>250.5</c:v>
                </c:pt>
                <c:pt idx="6">
                  <c:v>370.5</c:v>
                </c:pt>
                <c:pt idx="7">
                  <c:v>398.5</c:v>
                </c:pt>
              </c:numCache>
            </c:numRef>
          </c:xVal>
          <c:yVal>
            <c:numRef>
              <c:f>results!$B$13:$J$13</c:f>
              <c:numCache>
                <c:formatCode>General</c:formatCode>
                <c:ptCount val="9"/>
                <c:pt idx="0">
                  <c:v>1007.5</c:v>
                </c:pt>
                <c:pt idx="1">
                  <c:v>1012.5</c:v>
                </c:pt>
                <c:pt idx="2">
                  <c:v>1015.75</c:v>
                </c:pt>
                <c:pt idx="3">
                  <c:v>999</c:v>
                </c:pt>
                <c:pt idx="4">
                  <c:v>998.5</c:v>
                </c:pt>
                <c:pt idx="5">
                  <c:v>1006.25</c:v>
                </c:pt>
                <c:pt idx="6">
                  <c:v>1010.5</c:v>
                </c:pt>
                <c:pt idx="7">
                  <c:v>1010.5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BC4-44CD-BBF0-FA214DF0C893}"/>
            </c:ext>
          </c:extLst>
        </c:ser>
        <c:ser>
          <c:idx val="5"/>
          <c:order val="5"/>
          <c:tx>
            <c:strRef>
              <c:f>results!$A$17</c:f>
              <c:strCache>
                <c:ptCount val="1"/>
                <c:pt idx="0">
                  <c:v>b ave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errBars>
            <c:errDir val="y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results!$C$16:$J$16</c:f>
              <c:numCache>
                <c:formatCode>General</c:formatCode>
                <c:ptCount val="8"/>
                <c:pt idx="0">
                  <c:v>23</c:v>
                </c:pt>
                <c:pt idx="1">
                  <c:v>50.5</c:v>
                </c:pt>
                <c:pt idx="2">
                  <c:v>168</c:v>
                </c:pt>
                <c:pt idx="3">
                  <c:v>168</c:v>
                </c:pt>
                <c:pt idx="4">
                  <c:v>250.5</c:v>
                </c:pt>
                <c:pt idx="5">
                  <c:v>370.5</c:v>
                </c:pt>
                <c:pt idx="6">
                  <c:v>398.5</c:v>
                </c:pt>
              </c:numCache>
            </c:numRef>
          </c:xVal>
          <c:yVal>
            <c:numRef>
              <c:f>results!$C$17:$J$17</c:f>
              <c:numCache>
                <c:formatCode>General</c:formatCode>
                <c:ptCount val="8"/>
                <c:pt idx="0">
                  <c:v>970.33333333333337</c:v>
                </c:pt>
                <c:pt idx="1">
                  <c:v>1015.3333333333334</c:v>
                </c:pt>
                <c:pt idx="2">
                  <c:v>1010</c:v>
                </c:pt>
                <c:pt idx="3">
                  <c:v>1009.3333333333334</c:v>
                </c:pt>
                <c:pt idx="4">
                  <c:v>1019</c:v>
                </c:pt>
                <c:pt idx="5">
                  <c:v>1012</c:v>
                </c:pt>
                <c:pt idx="6">
                  <c:v>1005.3333333333334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BC4-44CD-BBF0-FA214DF0C8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3936256"/>
        <c:axId val="40393494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results!$A$2</c15:sqref>
                        </c15:formulaRef>
                      </c:ext>
                    </c:extLst>
                    <c:strCache>
                      <c:ptCount val="1"/>
                      <c:pt idx="0">
                        <c:v>S1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results!$B$12:$I$12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23</c:v>
                      </c:pt>
                      <c:pt idx="2">
                        <c:v>50.5</c:v>
                      </c:pt>
                      <c:pt idx="3">
                        <c:v>168</c:v>
                      </c:pt>
                      <c:pt idx="4">
                        <c:v>168</c:v>
                      </c:pt>
                      <c:pt idx="5">
                        <c:v>250.5</c:v>
                      </c:pt>
                      <c:pt idx="6">
                        <c:v>370.5</c:v>
                      </c:pt>
                      <c:pt idx="7">
                        <c:v>398.5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results!$B$2:$J$2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1006</c:v>
                      </c:pt>
                      <c:pt idx="1">
                        <c:v>1008</c:v>
                      </c:pt>
                      <c:pt idx="2">
                        <c:v>1014</c:v>
                      </c:pt>
                      <c:pt idx="3">
                        <c:v>1015</c:v>
                      </c:pt>
                      <c:pt idx="4">
                        <c:v>1014</c:v>
                      </c:pt>
                      <c:pt idx="5">
                        <c:v>1014</c:v>
                      </c:pt>
                      <c:pt idx="6">
                        <c:v>1018</c:v>
                      </c:pt>
                      <c:pt idx="7">
                        <c:v>1018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5BC4-44CD-BBF0-FA214DF0C893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results!$A$3</c15:sqref>
                        </c15:formulaRef>
                      </c:ext>
                    </c:extLst>
                    <c:strCache>
                      <c:ptCount val="1"/>
                      <c:pt idx="0">
                        <c:v>S2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results!$B$12:$I$12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23</c:v>
                      </c:pt>
                      <c:pt idx="2">
                        <c:v>50.5</c:v>
                      </c:pt>
                      <c:pt idx="3">
                        <c:v>168</c:v>
                      </c:pt>
                      <c:pt idx="4">
                        <c:v>168</c:v>
                      </c:pt>
                      <c:pt idx="5">
                        <c:v>250.5</c:v>
                      </c:pt>
                      <c:pt idx="6">
                        <c:v>370.5</c:v>
                      </c:pt>
                      <c:pt idx="7">
                        <c:v>398.5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results!$B$3:$J$3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1012</c:v>
                      </c:pt>
                      <c:pt idx="1">
                        <c:v>1025</c:v>
                      </c:pt>
                      <c:pt idx="2">
                        <c:v>1024</c:v>
                      </c:pt>
                      <c:pt idx="3">
                        <c:v>1006</c:v>
                      </c:pt>
                      <c:pt idx="4">
                        <c:v>1004</c:v>
                      </c:pt>
                      <c:pt idx="5">
                        <c:v>1010</c:v>
                      </c:pt>
                      <c:pt idx="6">
                        <c:v>1014</c:v>
                      </c:pt>
                      <c:pt idx="7">
                        <c:v>1013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5BC4-44CD-BBF0-FA214DF0C893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results!$A$4</c15:sqref>
                        </c15:formulaRef>
                      </c:ext>
                    </c:extLst>
                    <c:strCache>
                      <c:ptCount val="1"/>
                      <c:pt idx="0">
                        <c:v>S3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results!$B$12:$J$12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</c:v>
                      </c:pt>
                      <c:pt idx="1">
                        <c:v>23</c:v>
                      </c:pt>
                      <c:pt idx="2">
                        <c:v>50.5</c:v>
                      </c:pt>
                      <c:pt idx="3">
                        <c:v>168</c:v>
                      </c:pt>
                      <c:pt idx="4">
                        <c:v>168</c:v>
                      </c:pt>
                      <c:pt idx="5">
                        <c:v>250.5</c:v>
                      </c:pt>
                      <c:pt idx="6">
                        <c:v>370.5</c:v>
                      </c:pt>
                      <c:pt idx="7">
                        <c:v>398.5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results!$B$4:$J$4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1000</c:v>
                      </c:pt>
                      <c:pt idx="1">
                        <c:v>1012</c:v>
                      </c:pt>
                      <c:pt idx="2">
                        <c:v>1015</c:v>
                      </c:pt>
                      <c:pt idx="3">
                        <c:v>1014</c:v>
                      </c:pt>
                      <c:pt idx="4">
                        <c:v>1013</c:v>
                      </c:pt>
                      <c:pt idx="5">
                        <c:v>1014</c:v>
                      </c:pt>
                      <c:pt idx="6">
                        <c:v>1018</c:v>
                      </c:pt>
                      <c:pt idx="7">
                        <c:v>1016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BC4-44CD-BBF0-FA214DF0C893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results!$A$5</c15:sqref>
                        </c15:formulaRef>
                      </c:ext>
                    </c:extLst>
                    <c:strCache>
                      <c:ptCount val="1"/>
                      <c:pt idx="0">
                        <c:v>S4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results!$B$12:$J$12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</c:v>
                      </c:pt>
                      <c:pt idx="1">
                        <c:v>23</c:v>
                      </c:pt>
                      <c:pt idx="2">
                        <c:v>50.5</c:v>
                      </c:pt>
                      <c:pt idx="3">
                        <c:v>168</c:v>
                      </c:pt>
                      <c:pt idx="4">
                        <c:v>168</c:v>
                      </c:pt>
                      <c:pt idx="5">
                        <c:v>250.5</c:v>
                      </c:pt>
                      <c:pt idx="6">
                        <c:v>370.5</c:v>
                      </c:pt>
                      <c:pt idx="7">
                        <c:v>398.5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results!$B$5:$J$5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1012</c:v>
                      </c:pt>
                      <c:pt idx="1">
                        <c:v>1005</c:v>
                      </c:pt>
                      <c:pt idx="2">
                        <c:v>1010</c:v>
                      </c:pt>
                      <c:pt idx="3">
                        <c:v>961</c:v>
                      </c:pt>
                      <c:pt idx="4">
                        <c:v>963</c:v>
                      </c:pt>
                      <c:pt idx="5">
                        <c:v>987</c:v>
                      </c:pt>
                      <c:pt idx="6">
                        <c:v>992</c:v>
                      </c:pt>
                      <c:pt idx="7">
                        <c:v>995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BC4-44CD-BBF0-FA214DF0C893}"/>
                  </c:ext>
                </c:extLst>
              </c15:ser>
            </c15:filteredScatterSeries>
          </c:ext>
        </c:extLst>
      </c:scatterChart>
      <c:valAx>
        <c:axId val="403936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934944"/>
        <c:crosses val="autoZero"/>
        <c:crossBetween val="midCat"/>
      </c:valAx>
      <c:valAx>
        <c:axId val="40393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936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12</xdr:row>
      <xdr:rowOff>180975</xdr:rowOff>
    </xdr:from>
    <xdr:to>
      <xdr:col>18</xdr:col>
      <xdr:colOff>228600</xdr:colOff>
      <xdr:row>27</xdr:row>
      <xdr:rowOff>66675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4D774C66-B4C8-FD90-918C-26374559F6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"/>
  <sheetViews>
    <sheetView workbookViewId="0">
      <selection activeCell="A7" sqref="A7"/>
    </sheetView>
  </sheetViews>
  <sheetFormatPr defaultRowHeight="15" x14ac:dyDescent="0.25"/>
  <cols>
    <col min="1" max="1" width="10" bestFit="1" customWidth="1"/>
  </cols>
  <sheetData>
    <row r="1" spans="1:6" x14ac:dyDescent="0.25">
      <c r="C1" t="s">
        <v>0</v>
      </c>
      <c r="D1" t="s">
        <v>4</v>
      </c>
      <c r="E1" t="s">
        <v>5</v>
      </c>
      <c r="F1" t="s">
        <v>6</v>
      </c>
    </row>
    <row r="2" spans="1:6" x14ac:dyDescent="0.25">
      <c r="A2" t="s">
        <v>7</v>
      </c>
      <c r="B2">
        <v>1</v>
      </c>
      <c r="C2">
        <v>110</v>
      </c>
      <c r="D2">
        <v>0</v>
      </c>
      <c r="E2">
        <v>10</v>
      </c>
      <c r="F2">
        <f>(C2*A$12)/(C2+E2)*1000</f>
        <v>35.951648692810451</v>
      </c>
    </row>
    <row r="3" spans="1:6" x14ac:dyDescent="0.25">
      <c r="B3">
        <v>2</v>
      </c>
      <c r="C3">
        <v>110</v>
      </c>
      <c r="D3">
        <v>0</v>
      </c>
      <c r="E3">
        <v>10</v>
      </c>
      <c r="F3">
        <f t="shared" ref="F3:F8" si="0">(C3*A$12)/(C3+E3)*1000</f>
        <v>35.951648692810451</v>
      </c>
    </row>
    <row r="4" spans="1:6" x14ac:dyDescent="0.25">
      <c r="B4">
        <v>3</v>
      </c>
      <c r="C4">
        <v>110</v>
      </c>
      <c r="D4">
        <v>0</v>
      </c>
      <c r="E4">
        <v>10</v>
      </c>
      <c r="F4">
        <f t="shared" si="0"/>
        <v>35.951648692810451</v>
      </c>
    </row>
    <row r="5" spans="1:6" x14ac:dyDescent="0.25">
      <c r="B5">
        <v>4</v>
      </c>
      <c r="C5">
        <v>110</v>
      </c>
      <c r="D5">
        <v>0</v>
      </c>
      <c r="E5">
        <v>10</v>
      </c>
      <c r="F5">
        <f t="shared" si="0"/>
        <v>35.951648692810451</v>
      </c>
    </row>
    <row r="6" spans="1:6" x14ac:dyDescent="0.25">
      <c r="A6" t="s">
        <v>8</v>
      </c>
      <c r="B6">
        <v>1</v>
      </c>
      <c r="C6">
        <v>0</v>
      </c>
      <c r="D6">
        <v>110</v>
      </c>
      <c r="E6">
        <v>10</v>
      </c>
      <c r="F6">
        <f t="shared" si="0"/>
        <v>0</v>
      </c>
    </row>
    <row r="7" spans="1:6" x14ac:dyDescent="0.25">
      <c r="B7">
        <v>2</v>
      </c>
      <c r="C7">
        <v>0</v>
      </c>
      <c r="D7">
        <v>110</v>
      </c>
      <c r="E7">
        <v>10</v>
      </c>
      <c r="F7">
        <f t="shared" si="0"/>
        <v>0</v>
      </c>
    </row>
    <row r="8" spans="1:6" x14ac:dyDescent="0.25">
      <c r="B8">
        <v>3</v>
      </c>
      <c r="C8">
        <v>0</v>
      </c>
      <c r="D8">
        <v>110</v>
      </c>
      <c r="E8">
        <v>10</v>
      </c>
      <c r="F8">
        <f t="shared" si="0"/>
        <v>0</v>
      </c>
    </row>
    <row r="11" spans="1:6" x14ac:dyDescent="0.25">
      <c r="A11" t="s">
        <v>1</v>
      </c>
    </row>
    <row r="12" spans="1:6" x14ac:dyDescent="0.25">
      <c r="A12">
        <f>20.00219/510</f>
        <v>3.9219980392156857E-2</v>
      </c>
      <c r="B12" t="s">
        <v>2</v>
      </c>
    </row>
    <row r="13" spans="1:6" x14ac:dyDescent="0.25">
      <c r="A13">
        <f>A12*1000</f>
        <v>39.219980392156856</v>
      </c>
      <c r="B13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AEC5A-875C-4280-97E0-B4699ABBFDF1}">
  <dimension ref="A1:I21"/>
  <sheetViews>
    <sheetView tabSelected="1" workbookViewId="0">
      <selection activeCell="J22" sqref="J22"/>
    </sheetView>
  </sheetViews>
  <sheetFormatPr defaultRowHeight="15" x14ac:dyDescent="0.25"/>
  <cols>
    <col min="2" max="2" width="16.7109375" bestFit="1" customWidth="1"/>
  </cols>
  <sheetData>
    <row r="1" spans="1:9" x14ac:dyDescent="0.2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22</v>
      </c>
      <c r="G1" t="s">
        <v>25</v>
      </c>
      <c r="H1" t="s">
        <v>33</v>
      </c>
      <c r="I1" t="s">
        <v>34</v>
      </c>
    </row>
    <row r="2" spans="1:9" x14ac:dyDescent="0.25">
      <c r="A2" t="s">
        <v>9</v>
      </c>
      <c r="B2">
        <v>1006</v>
      </c>
      <c r="C2">
        <v>1008</v>
      </c>
      <c r="D2">
        <v>1014</v>
      </c>
      <c r="E2">
        <v>1015</v>
      </c>
      <c r="F2">
        <v>1014</v>
      </c>
      <c r="G2">
        <v>1014</v>
      </c>
      <c r="H2">
        <v>1018</v>
      </c>
      <c r="I2">
        <v>1018</v>
      </c>
    </row>
    <row r="3" spans="1:9" x14ac:dyDescent="0.25">
      <c r="A3" t="s">
        <v>10</v>
      </c>
      <c r="B3">
        <v>1012</v>
      </c>
      <c r="C3">
        <v>1025</v>
      </c>
      <c r="D3">
        <v>1024</v>
      </c>
      <c r="E3">
        <v>1006</v>
      </c>
      <c r="F3">
        <v>1004</v>
      </c>
      <c r="G3">
        <v>1010</v>
      </c>
      <c r="H3">
        <v>1014</v>
      </c>
      <c r="I3">
        <v>1013</v>
      </c>
    </row>
    <row r="4" spans="1:9" x14ac:dyDescent="0.25">
      <c r="A4" t="s">
        <v>11</v>
      </c>
      <c r="B4">
        <v>1000</v>
      </c>
      <c r="C4">
        <v>1012</v>
      </c>
      <c r="D4">
        <v>1015</v>
      </c>
      <c r="E4">
        <v>1014</v>
      </c>
      <c r="F4">
        <v>1013</v>
      </c>
      <c r="G4">
        <v>1014</v>
      </c>
      <c r="H4">
        <v>1018</v>
      </c>
      <c r="I4">
        <v>1016</v>
      </c>
    </row>
    <row r="5" spans="1:9" x14ac:dyDescent="0.25">
      <c r="A5" t="s">
        <v>12</v>
      </c>
      <c r="B5">
        <v>1012</v>
      </c>
      <c r="C5">
        <v>1005</v>
      </c>
      <c r="D5">
        <v>1010</v>
      </c>
      <c r="E5">
        <v>961</v>
      </c>
      <c r="F5">
        <v>963</v>
      </c>
      <c r="G5">
        <v>987</v>
      </c>
      <c r="H5">
        <v>992</v>
      </c>
      <c r="I5">
        <v>995</v>
      </c>
    </row>
    <row r="6" spans="1:9" x14ac:dyDescent="0.25">
      <c r="A6" t="s">
        <v>13</v>
      </c>
      <c r="B6" t="s">
        <v>16</v>
      </c>
      <c r="C6">
        <v>909</v>
      </c>
      <c r="D6">
        <v>1018</v>
      </c>
      <c r="E6">
        <v>1011</v>
      </c>
      <c r="F6">
        <v>1010</v>
      </c>
      <c r="G6">
        <v>1023</v>
      </c>
      <c r="H6">
        <v>1014</v>
      </c>
      <c r="I6">
        <v>1008</v>
      </c>
    </row>
    <row r="7" spans="1:9" x14ac:dyDescent="0.25">
      <c r="A7" t="s">
        <v>14</v>
      </c>
      <c r="B7" t="s">
        <v>16</v>
      </c>
      <c r="C7">
        <v>1004</v>
      </c>
      <c r="D7">
        <v>1017</v>
      </c>
      <c r="E7">
        <v>1012</v>
      </c>
      <c r="F7">
        <v>1012</v>
      </c>
      <c r="G7">
        <v>1021</v>
      </c>
      <c r="H7">
        <v>1014</v>
      </c>
      <c r="I7">
        <v>1008</v>
      </c>
    </row>
    <row r="8" spans="1:9" x14ac:dyDescent="0.25">
      <c r="A8" t="s">
        <v>15</v>
      </c>
      <c r="B8" t="s">
        <v>16</v>
      </c>
      <c r="C8">
        <v>1004</v>
      </c>
      <c r="D8">
        <v>1017</v>
      </c>
      <c r="E8">
        <v>1013</v>
      </c>
      <c r="F8">
        <v>1012</v>
      </c>
      <c r="G8">
        <v>1019</v>
      </c>
      <c r="H8">
        <v>1014</v>
      </c>
      <c r="I8">
        <v>1006</v>
      </c>
    </row>
    <row r="9" spans="1:9" x14ac:dyDescent="0.25">
      <c r="A9" t="s">
        <v>23</v>
      </c>
      <c r="B9">
        <v>1008</v>
      </c>
      <c r="C9">
        <v>1010</v>
      </c>
      <c r="D9">
        <v>1010</v>
      </c>
      <c r="E9">
        <v>1013</v>
      </c>
      <c r="F9">
        <v>1013</v>
      </c>
      <c r="G9">
        <v>1021</v>
      </c>
      <c r="H9">
        <v>1012</v>
      </c>
      <c r="I9">
        <v>1004</v>
      </c>
    </row>
    <row r="10" spans="1:9" x14ac:dyDescent="0.25">
      <c r="E10" t="s">
        <v>24</v>
      </c>
    </row>
    <row r="12" spans="1:9" x14ac:dyDescent="0.25">
      <c r="A12" t="s">
        <v>17</v>
      </c>
      <c r="B12">
        <v>0</v>
      </c>
      <c r="C12">
        <v>23</v>
      </c>
      <c r="D12">
        <f>C12+3.5+24</f>
        <v>50.5</v>
      </c>
      <c r="E12">
        <f>D12+(24*5)-2.5</f>
        <v>168</v>
      </c>
      <c r="F12">
        <f>E12</f>
        <v>168</v>
      </c>
      <c r="G12">
        <f>250.5</f>
        <v>250.5</v>
      </c>
      <c r="H12">
        <f>G12+5*24</f>
        <v>370.5</v>
      </c>
      <c r="I12">
        <f>370.5+28</f>
        <v>398.5</v>
      </c>
    </row>
    <row r="13" spans="1:9" x14ac:dyDescent="0.25">
      <c r="A13" t="s">
        <v>26</v>
      </c>
      <c r="B13">
        <f>AVERAGE(B2:B5)</f>
        <v>1007.5</v>
      </c>
      <c r="C13">
        <f t="shared" ref="C13:H13" si="0">AVERAGE(C2:C5)</f>
        <v>1012.5</v>
      </c>
      <c r="D13">
        <f t="shared" si="0"/>
        <v>1015.75</v>
      </c>
      <c r="E13">
        <f t="shared" si="0"/>
        <v>999</v>
      </c>
      <c r="F13">
        <f t="shared" si="0"/>
        <v>998.5</v>
      </c>
      <c r="G13">
        <f t="shared" si="0"/>
        <v>1006.25</v>
      </c>
      <c r="H13">
        <f t="shared" si="0"/>
        <v>1010.5</v>
      </c>
      <c r="I13">
        <f t="shared" ref="I13" si="1">AVERAGE(I2:I5)</f>
        <v>1010.5</v>
      </c>
    </row>
    <row r="14" spans="1:9" x14ac:dyDescent="0.25">
      <c r="A14" t="s">
        <v>27</v>
      </c>
      <c r="B14">
        <f>_xlfn.STDEV.P(B2:B5)</f>
        <v>4.9749371855330997</v>
      </c>
      <c r="C14">
        <f t="shared" ref="C14:G14" si="2">_xlfn.STDEV.P(C2:C5)</f>
        <v>7.6321687612368736</v>
      </c>
      <c r="D14">
        <f t="shared" si="2"/>
        <v>5.11737237261468</v>
      </c>
      <c r="E14">
        <f t="shared" si="2"/>
        <v>22.214859891523062</v>
      </c>
      <c r="F14">
        <f t="shared" si="2"/>
        <v>20.862646045025066</v>
      </c>
      <c r="G14">
        <f t="shared" si="2"/>
        <v>11.233320969330485</v>
      </c>
      <c r="H14">
        <f t="shared" ref="H14:I14" si="3">_xlfn.STDEV.P(H2:H5)</f>
        <v>10.805091392487155</v>
      </c>
      <c r="I14">
        <f t="shared" si="3"/>
        <v>9.1241437954473295</v>
      </c>
    </row>
    <row r="16" spans="1:9" x14ac:dyDescent="0.25">
      <c r="A16" t="s">
        <v>30</v>
      </c>
      <c r="B16">
        <v>0</v>
      </c>
      <c r="C16">
        <f>C12</f>
        <v>23</v>
      </c>
      <c r="D16">
        <f t="shared" ref="D16:G16" si="4">D12</f>
        <v>50.5</v>
      </c>
      <c r="E16">
        <f t="shared" si="4"/>
        <v>168</v>
      </c>
      <c r="F16">
        <f t="shared" si="4"/>
        <v>168</v>
      </c>
      <c r="G16">
        <f t="shared" si="4"/>
        <v>250.5</v>
      </c>
      <c r="H16">
        <f t="shared" ref="H16:I16" si="5">H12</f>
        <v>370.5</v>
      </c>
      <c r="I16">
        <f t="shared" si="5"/>
        <v>398.5</v>
      </c>
    </row>
    <row r="17" spans="1:9" x14ac:dyDescent="0.25">
      <c r="A17" t="s">
        <v>28</v>
      </c>
      <c r="B17" t="s">
        <v>16</v>
      </c>
      <c r="C17">
        <f>SUM(C6:C8)/3 -2</f>
        <v>970.33333333333337</v>
      </c>
      <c r="D17">
        <f t="shared" ref="D17:G17" si="6">SUM(D6:D8)/3 -2</f>
        <v>1015.3333333333334</v>
      </c>
      <c r="E17">
        <f t="shared" si="6"/>
        <v>1010</v>
      </c>
      <c r="F17">
        <f t="shared" si="6"/>
        <v>1009.3333333333334</v>
      </c>
      <c r="G17">
        <f t="shared" si="6"/>
        <v>1019</v>
      </c>
      <c r="H17">
        <f t="shared" ref="H17:I17" si="7">SUM(H6:H8)/3 -2</f>
        <v>1012</v>
      </c>
      <c r="I17">
        <f t="shared" si="7"/>
        <v>1005.3333333333334</v>
      </c>
    </row>
    <row r="18" spans="1:9" x14ac:dyDescent="0.25">
      <c r="A18" t="s">
        <v>29</v>
      </c>
      <c r="B18" t="s">
        <v>16</v>
      </c>
      <c r="C18">
        <f t="shared" ref="C18:H18" si="8">_xlfn.STDEV.P(C6:C8)</f>
        <v>44.783429475148012</v>
      </c>
      <c r="D18">
        <f t="shared" si="8"/>
        <v>0.47140452079103168</v>
      </c>
      <c r="E18">
        <f t="shared" si="8"/>
        <v>0.81649658092772603</v>
      </c>
      <c r="F18">
        <f t="shared" si="8"/>
        <v>0.94280904158206336</v>
      </c>
      <c r="G18">
        <f t="shared" si="8"/>
        <v>1.6329931618554521</v>
      </c>
      <c r="H18">
        <f t="shared" si="8"/>
        <v>0</v>
      </c>
      <c r="I18">
        <f t="shared" ref="I18" si="9">_xlfn.STDEV.P(I6:I8)</f>
        <v>0.94280904158206336</v>
      </c>
    </row>
    <row r="20" spans="1:9" x14ac:dyDescent="0.25">
      <c r="A20" t="s">
        <v>31</v>
      </c>
      <c r="C20">
        <f>C13-C17</f>
        <v>42.166666666666629</v>
      </c>
    </row>
    <row r="21" spans="1:9" x14ac:dyDescent="0.25">
      <c r="A21" t="s">
        <v>32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definitions</vt:lpstr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 Nikolaevich Myshkin</dc:creator>
  <cp:lastModifiedBy>Lev Nikolaevich Myshkin</cp:lastModifiedBy>
  <dcterms:created xsi:type="dcterms:W3CDTF">2015-06-05T18:19:34Z</dcterms:created>
  <dcterms:modified xsi:type="dcterms:W3CDTF">2022-06-13T16:59:13Z</dcterms:modified>
</cp:coreProperties>
</file>