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b0d92d69ebe53c8/Documents/"/>
    </mc:Choice>
  </mc:AlternateContent>
  <xr:revisionPtr revIDLastSave="705" documentId="8_{A6315A44-5D5E-4919-A2B6-F9253DC7F894}" xr6:coauthVersionLast="47" xr6:coauthVersionMax="47" xr10:uidLastSave="{E0217C0A-61A8-49FC-8082-9CECBF5B194B}"/>
  <bookViews>
    <workbookView xWindow="-98" yWindow="-98" windowWidth="21795" windowHeight="12975" activeTab="5" xr2:uid="{3DB65C98-4169-4383-929E-BCC97BB927B8}"/>
  </bookViews>
  <sheets>
    <sheet name="Etat de Stock" sheetId="2" r:id="rId1"/>
    <sheet name="PUMP RBS" sheetId="8" r:id="rId2"/>
    <sheet name="PUMP RR" sheetId="9" r:id="rId3"/>
    <sheet name="Feuil12" sheetId="12" r:id="rId4"/>
    <sheet name="PUM" sheetId="5" r:id="rId5"/>
    <sheet name="Mouvement" sheetId="3" r:id="rId6"/>
    <sheet name="Data test" sheetId="13" r:id="rId7"/>
  </sheets>
  <calcPr calcId="191029"/>
  <pivotCaches>
    <pivotCache cacheId="8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" i="3" l="1"/>
  <c r="N32" i="3"/>
  <c r="N31" i="3"/>
  <c r="N34" i="3"/>
  <c r="N33" i="3"/>
  <c r="N16" i="3"/>
  <c r="N15" i="3"/>
  <c r="N25" i="3"/>
  <c r="N24" i="3"/>
  <c r="N23" i="3"/>
  <c r="N22" i="3"/>
  <c r="N21" i="3"/>
  <c r="N14" i="3"/>
  <c r="N13" i="3"/>
  <c r="F5" i="2"/>
  <c r="F11" i="2"/>
  <c r="F6" i="2"/>
  <c r="A4" i="3"/>
  <c r="A5" i="3" s="1"/>
  <c r="A7" i="3" s="1"/>
  <c r="A8" i="3" s="1"/>
  <c r="F2" i="9"/>
  <c r="H2" i="9"/>
  <c r="F3" i="9"/>
  <c r="F4" i="9"/>
  <c r="H2" i="8"/>
  <c r="F2" i="8"/>
  <c r="F3" i="8"/>
  <c r="F4" i="8"/>
  <c r="D11" i="2"/>
  <c r="C11" i="2"/>
  <c r="D6" i="2"/>
  <c r="C6" i="2"/>
  <c r="C10" i="2"/>
  <c r="C5" i="2"/>
  <c r="F10" i="2" l="1"/>
  <c r="H10" i="2" s="1"/>
  <c r="H11" i="2"/>
  <c r="H6" i="2"/>
  <c r="H5" i="2"/>
</calcChain>
</file>

<file path=xl/sharedStrings.xml><?xml version="1.0" encoding="utf-8"?>
<sst xmlns="http://schemas.openxmlformats.org/spreadsheetml/2006/main" count="189" uniqueCount="39">
  <si>
    <t>Quantite</t>
  </si>
  <si>
    <t>Prix Unitaire</t>
  </si>
  <si>
    <t>PUMP</t>
  </si>
  <si>
    <t>Article</t>
  </si>
  <si>
    <t>Code</t>
  </si>
  <si>
    <t>RR</t>
  </si>
  <si>
    <t>Riz Rouge</t>
  </si>
  <si>
    <t>Reste</t>
  </si>
  <si>
    <t>Unité</t>
  </si>
  <si>
    <t>Magazin</t>
  </si>
  <si>
    <t>Montant</t>
  </si>
  <si>
    <t>kg</t>
  </si>
  <si>
    <t>M1</t>
  </si>
  <si>
    <t>Moyenne</t>
  </si>
  <si>
    <t>Date</t>
  </si>
  <si>
    <t>RBS</t>
  </si>
  <si>
    <t>Date initial</t>
  </si>
  <si>
    <t>Date finale</t>
  </si>
  <si>
    <t>Riz Blanc Stock</t>
  </si>
  <si>
    <t>Étiquettes de lignes</t>
  </si>
  <si>
    <t>Total général</t>
  </si>
  <si>
    <t>Somme de Quantite</t>
  </si>
  <si>
    <t>Somme</t>
  </si>
  <si>
    <t>Résultat cumulé</t>
  </si>
  <si>
    <t>Nombre</t>
  </si>
  <si>
    <t>Moyenne de Prix Unitaire</t>
  </si>
  <si>
    <t>Prix</t>
  </si>
  <si>
    <t>Entrée</t>
  </si>
  <si>
    <t>Sortie</t>
  </si>
  <si>
    <t>ID</t>
  </si>
  <si>
    <t>Mouvement</t>
  </si>
  <si>
    <t>Etat stock</t>
  </si>
  <si>
    <t xml:space="preserve"> </t>
  </si>
  <si>
    <t>Date sortie</t>
  </si>
  <si>
    <t>Date entree</t>
  </si>
  <si>
    <t>Date initiale</t>
  </si>
  <si>
    <t>Nom</t>
  </si>
  <si>
    <t>Type</t>
  </si>
  <si>
    <t>Unite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</si>
</sst>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14" fontId="0" fillId="0" borderId="0" xfId="0" applyNumberFormat="1"/>
    <xf numFmtId="0" fontId="0" fillId="0" borderId="1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/>
    <xf numFmtId="0" fontId="0" fillId="0" borderId="1" xfId="0" applyBorder="1" applyAlignment="1">
      <alignment horizontal="center"/>
    </xf>
    <xf numFmtId="0" fontId="0" fillId="2" borderId="1" xfId="0" applyFill="1" applyBorder="1"/>
    <xf numFmtId="14" fontId="0" fillId="2" borderId="1" xfId="0" applyNumberFormat="1" applyFill="1" applyBorder="1"/>
    <xf numFmtId="14" fontId="0" fillId="0" borderId="1" xfId="0" applyNumberFormat="1" applyBorder="1"/>
    <xf numFmtId="0" fontId="0" fillId="0" borderId="1" xfId="0" applyBorder="1" applyAlignment="1"/>
  </cellXfs>
  <cellStyles count="1">
    <cellStyle name="Normal" xfId="0" builtinId="0"/>
  </cellStyles>
  <dxfs count="5">
    <dxf>
      <numFmt numFmtId="19" formatCode="dd/mm/yyyy"/>
    </dxf>
    <dxf>
      <numFmt numFmtId="0" formatCode="General"/>
    </dxf>
    <dxf>
      <numFmt numFmtId="19" formatCode="dd/mm/yyyy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endry razafimiandrisoa" refreshedDate="45237.146187152779" createdVersion="8" refreshedVersion="8" minRefreshableVersion="3" recordCount="6" xr:uid="{8DBA7418-310F-4C21-8FF4-C6BACF7FFFE6}">
  <cacheSource type="worksheet">
    <worksheetSource ref="B2:F8" sheet="Mouvement"/>
  </cacheSource>
  <cacheFields count="5">
    <cacheField name="Date" numFmtId="14">
      <sharedItems containsSemiMixedTypes="0" containsNonDate="0" containsDate="1" containsString="0" minDate="2020-09-01T00:00:00" maxDate="2022-10-02T00:00:00"/>
    </cacheField>
    <cacheField name="Code" numFmtId="0">
      <sharedItems count="2">
        <s v="RR"/>
        <s v="RBS"/>
      </sharedItems>
    </cacheField>
    <cacheField name="Quantite" numFmtId="0">
      <sharedItems containsSemiMixedTypes="0" containsString="0" containsNumber="1" containsInteger="1" minValue="200" maxValue="1400"/>
    </cacheField>
    <cacheField name="Prix Unitaire" numFmtId="0">
      <sharedItems containsSemiMixedTypes="0" containsString="0" containsNumber="1" containsInteger="1" minValue="1500" maxValue="2500"/>
    </cacheField>
    <cacheField name="Magazi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d v="2020-09-01T00:00:00"/>
    <x v="0"/>
    <n v="1000"/>
    <n v="2000"/>
    <s v="M1"/>
  </r>
  <r>
    <d v="2021-11-01T00:00:00"/>
    <x v="0"/>
    <n v="500"/>
    <n v="2300"/>
    <s v="M1"/>
  </r>
  <r>
    <d v="2022-10-01T00:00:00"/>
    <x v="0"/>
    <n v="200"/>
    <n v="2500"/>
    <s v="M1"/>
  </r>
  <r>
    <d v="2020-09-01T00:00:00"/>
    <x v="1"/>
    <n v="500"/>
    <n v="1500"/>
    <s v="M1"/>
  </r>
  <r>
    <d v="2021-11-01T00:00:00"/>
    <x v="1"/>
    <n v="1400"/>
    <n v="1700"/>
    <s v="M1"/>
  </r>
  <r>
    <d v="2022-10-01T00:00:00"/>
    <x v="1"/>
    <n v="1000"/>
    <n v="2000"/>
    <s v="M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AF65CB-B409-435B-BA71-CE0021D1225F}" name="Tableau croisé dynamique3" cacheId="8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A3:C6" firstHeaderRow="0" firstDataRow="1" firstDataCol="1"/>
  <pivotFields count="5">
    <pivotField numFmtId="14" showAll="0"/>
    <pivotField axis="axisRow" showAll="0">
      <items count="3">
        <item x="1"/>
        <item x="0"/>
        <item t="default"/>
      </items>
    </pivotField>
    <pivotField dataField="1" showAll="0"/>
    <pivotField dataField="1" showAll="0"/>
    <pivotField showAll="0"/>
  </pivotFields>
  <rowFields count="1">
    <field x="1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Moyenne de Prix Unitaire" fld="3" subtotal="average" baseField="1" baseItem="0"/>
    <dataField name="Somme de Quantite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E80AFB7-703E-4ABB-A102-9BF9A3E5383E}" name="Tableau3" displayName="Tableau3" ref="A1:F4" totalsRowShown="0">
  <autoFilter ref="A1:F4" xr:uid="{CE80AFB7-703E-4ABB-A102-9BF9A3E5383E}"/>
  <tableColumns count="6">
    <tableColumn id="1" xr3:uid="{345DE194-A3C0-4033-9A6F-EAF9AD0E3202}" name="Date" dataDxfId="4"/>
    <tableColumn id="2" xr3:uid="{F5212450-F850-4273-B265-70BFC3065AD4}" name="Code"/>
    <tableColumn id="3" xr3:uid="{0258B51C-91FA-4F7C-A9D3-662BFC1CC173}" name="Quantite"/>
    <tableColumn id="4" xr3:uid="{D80E1534-F49A-4590-A51C-5261865D7368}" name="Prix Unitaire"/>
    <tableColumn id="5" xr3:uid="{DE69D686-3168-43F7-AEAD-057544C85E56}" name="Magazin"/>
    <tableColumn id="6" xr3:uid="{99014519-DEB7-4FCB-9321-A3DEEA875710}" name="Prix" dataDxfId="3">
      <calculatedColumnFormula>Tableau3[[#This Row],[Prix Unitaire]]*Tableau3[[#This Row],[Quantite]]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900CC1D-5DCC-4B42-8AD5-8A6317CA0B75}" name="Tableau4" displayName="Tableau4" ref="A1:F4" totalsRowShown="0">
  <autoFilter ref="A1:F4" xr:uid="{B900CC1D-5DCC-4B42-8AD5-8A6317CA0B75}"/>
  <tableColumns count="6">
    <tableColumn id="1" xr3:uid="{10748C1A-07F2-4C73-8F5C-1FEE2FEE0F10}" name="Date" dataDxfId="2"/>
    <tableColumn id="2" xr3:uid="{CC0ADA22-9E0F-4A5E-8651-E9B1A161D448}" name="Code"/>
    <tableColumn id="3" xr3:uid="{4D9666EC-CA7B-4BF0-8885-BBCB5F45EF00}" name="Quantite"/>
    <tableColumn id="4" xr3:uid="{EA70C56B-19CB-4545-815A-C1DEE848F91C}" name="Prix Unitaire"/>
    <tableColumn id="5" xr3:uid="{C459F91E-4304-4229-8CBF-43BA0C53240E}" name="Magazin"/>
    <tableColumn id="6" xr3:uid="{AE16C828-C732-491F-8EE8-175C6E4949FE}" name="Prix" dataDxfId="1">
      <calculatedColumnFormula>Tableau3[[#This Row],[Prix Unitaire]]*Tableau3[[#This Row],[Quantite]]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012A14F-9DC1-4A20-88C4-48BEE41B8765}" name="Tableau7" displayName="Tableau7" ref="A1:E4" totalsRowShown="0">
  <autoFilter ref="A1:E4" xr:uid="{3012A14F-9DC1-4A20-88C4-48BEE41B8765}"/>
  <tableColumns count="5">
    <tableColumn id="1" xr3:uid="{614DDABA-2E15-401F-A692-DC40271C185C}" name="Date" dataDxfId="0"/>
    <tableColumn id="2" xr3:uid="{A8D7B5C3-8BD0-469A-98E1-4638F8A73412}" name="Code"/>
    <tableColumn id="3" xr3:uid="{7D6D49FF-3FEA-41FF-A849-41906F81B62A}" name="Quantite"/>
    <tableColumn id="4" xr3:uid="{53403E7D-8308-4A0F-82B9-B2520B272DE0}" name="Prix Unitaire"/>
    <tableColumn id="5" xr3:uid="{9FBF5B9F-C61A-4175-9E40-6FFCCE195334}" name="Magazi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28EDD3-2A8B-4177-8F36-D1A7FB4A38D5}">
  <dimension ref="A1:H11"/>
  <sheetViews>
    <sheetView zoomScale="91" workbookViewId="0">
      <selection activeCell="C23" sqref="C23"/>
    </sheetView>
  </sheetViews>
  <sheetFormatPr baseColWidth="10" defaultRowHeight="14.25" x14ac:dyDescent="0.45"/>
  <sheetData>
    <row r="1" spans="1:8" x14ac:dyDescent="0.45">
      <c r="A1" t="s">
        <v>16</v>
      </c>
      <c r="B1" s="1">
        <v>44501</v>
      </c>
    </row>
    <row r="2" spans="1:8" x14ac:dyDescent="0.45">
      <c r="A2" t="s">
        <v>17</v>
      </c>
      <c r="B2" s="1">
        <v>44532</v>
      </c>
    </row>
    <row r="4" spans="1:8" x14ac:dyDescent="0.45">
      <c r="A4" t="s">
        <v>4</v>
      </c>
      <c r="B4" t="s">
        <v>3</v>
      </c>
      <c r="C4" t="s">
        <v>0</v>
      </c>
      <c r="D4" t="s">
        <v>7</v>
      </c>
      <c r="E4" t="s">
        <v>8</v>
      </c>
      <c r="F4" t="s">
        <v>2</v>
      </c>
      <c r="G4" t="s">
        <v>9</v>
      </c>
      <c r="H4" t="s">
        <v>10</v>
      </c>
    </row>
    <row r="5" spans="1:8" x14ac:dyDescent="0.45">
      <c r="A5" t="s">
        <v>5</v>
      </c>
      <c r="B5" t="s">
        <v>6</v>
      </c>
      <c r="C5">
        <f>GETPIVOTDATA("Somme de Quantite",PUM!$A$3,"Code","RR")</f>
        <v>1700</v>
      </c>
      <c r="D5" s="5">
        <v>1700</v>
      </c>
      <c r="E5" t="s">
        <v>11</v>
      </c>
      <c r="F5">
        <f>'PUMP RR'!$H$2</f>
        <v>3017.6470588235293</v>
      </c>
      <c r="G5" t="s">
        <v>12</v>
      </c>
      <c r="H5">
        <f>F5*D5</f>
        <v>5130000</v>
      </c>
    </row>
    <row r="6" spans="1:8" x14ac:dyDescent="0.45">
      <c r="A6" t="s">
        <v>15</v>
      </c>
      <c r="B6" t="s">
        <v>18</v>
      </c>
      <c r="C6">
        <f>GETPIVOTDATA("Somme de Quantite",PUM!$A$3,"Code","RBS")</f>
        <v>2900</v>
      </c>
      <c r="D6">
        <f>GETPIVOTDATA("Somme de Quantite",PUM!$A$3,"Code","RBS")</f>
        <v>2900</v>
      </c>
      <c r="E6" t="s">
        <v>11</v>
      </c>
      <c r="F6">
        <f>'PUMP RBS'!$H$2</f>
        <v>1768.9655172413793</v>
      </c>
      <c r="G6" t="s">
        <v>12</v>
      </c>
      <c r="H6">
        <f>F6*D6</f>
        <v>5130000</v>
      </c>
    </row>
    <row r="9" spans="1:8" x14ac:dyDescent="0.45">
      <c r="A9" t="s">
        <v>4</v>
      </c>
      <c r="B9" t="s">
        <v>3</v>
      </c>
      <c r="C9" t="s">
        <v>0</v>
      </c>
      <c r="D9" t="s">
        <v>7</v>
      </c>
      <c r="E9" t="s">
        <v>8</v>
      </c>
      <c r="F9" t="s">
        <v>2</v>
      </c>
      <c r="G9" t="s">
        <v>9</v>
      </c>
      <c r="H9" t="s">
        <v>10</v>
      </c>
    </row>
    <row r="10" spans="1:8" x14ac:dyDescent="0.45">
      <c r="A10" t="s">
        <v>5</v>
      </c>
      <c r="B10" t="s">
        <v>6</v>
      </c>
      <c r="C10">
        <f>GETPIVOTDATA("Somme de Quantite",PUM!$A$3,"Code","RR")</f>
        <v>1700</v>
      </c>
      <c r="D10">
        <v>500</v>
      </c>
      <c r="E10" t="s">
        <v>11</v>
      </c>
      <c r="F10">
        <f>Mouvement!S14</f>
        <v>0</v>
      </c>
      <c r="G10" t="s">
        <v>12</v>
      </c>
      <c r="H10">
        <f>F10*D10</f>
        <v>0</v>
      </c>
    </row>
    <row r="11" spans="1:8" x14ac:dyDescent="0.45">
      <c r="A11" t="s">
        <v>15</v>
      </c>
      <c r="B11" t="s">
        <v>18</v>
      </c>
      <c r="C11">
        <f>GETPIVOTDATA("Somme de Quantite",PUM!$A$3,"Code","RBS")</f>
        <v>2900</v>
      </c>
      <c r="D11">
        <f>GETPIVOTDATA("Somme de Quantite",PUM!$A$3,"Code","RBS")</f>
        <v>2900</v>
      </c>
      <c r="E11" t="s">
        <v>11</v>
      </c>
      <c r="F11">
        <f>'PUMP RBS'!$H$2</f>
        <v>1768.9655172413793</v>
      </c>
      <c r="G11" t="s">
        <v>12</v>
      </c>
      <c r="H11">
        <f>F11*D11</f>
        <v>5130000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04F0A6-6F14-477F-905A-A599A7D39AAB}">
  <dimension ref="A1:H4"/>
  <sheetViews>
    <sheetView workbookViewId="0">
      <selection activeCell="H2" sqref="H2"/>
    </sheetView>
  </sheetViews>
  <sheetFormatPr baseColWidth="10" defaultRowHeight="14.25" x14ac:dyDescent="0.45"/>
  <cols>
    <col min="4" max="4" width="12.59765625" customWidth="1"/>
  </cols>
  <sheetData>
    <row r="1" spans="1:8" x14ac:dyDescent="0.45">
      <c r="A1" t="s">
        <v>14</v>
      </c>
      <c r="B1" t="s">
        <v>4</v>
      </c>
      <c r="C1" t="s">
        <v>0</v>
      </c>
      <c r="D1" t="s">
        <v>1</v>
      </c>
      <c r="E1" t="s">
        <v>9</v>
      </c>
      <c r="F1" t="s">
        <v>26</v>
      </c>
      <c r="H1" t="s">
        <v>2</v>
      </c>
    </row>
    <row r="2" spans="1:8" x14ac:dyDescent="0.45">
      <c r="A2" s="1">
        <v>44835</v>
      </c>
      <c r="B2" t="s">
        <v>15</v>
      </c>
      <c r="C2">
        <v>1000</v>
      </c>
      <c r="D2">
        <v>2000</v>
      </c>
      <c r="E2" t="s">
        <v>12</v>
      </c>
      <c r="F2">
        <f>Tableau3[[#This Row],[Prix Unitaire]]*Tableau3[[#This Row],[Quantite]]</f>
        <v>2000000</v>
      </c>
      <c r="H2">
        <f>SUM(F:F)/SUM(C:C)</f>
        <v>1768.9655172413793</v>
      </c>
    </row>
    <row r="3" spans="1:8" x14ac:dyDescent="0.45">
      <c r="A3" s="1">
        <v>44501</v>
      </c>
      <c r="B3" t="s">
        <v>15</v>
      </c>
      <c r="C3">
        <v>1400</v>
      </c>
      <c r="D3">
        <v>1700</v>
      </c>
      <c r="E3" t="s">
        <v>12</v>
      </c>
      <c r="F3">
        <f>Tableau3[[#This Row],[Prix Unitaire]]*Tableau3[[#This Row],[Quantite]]</f>
        <v>2380000</v>
      </c>
    </row>
    <row r="4" spans="1:8" x14ac:dyDescent="0.45">
      <c r="A4" s="1">
        <v>44075</v>
      </c>
      <c r="B4" t="s">
        <v>15</v>
      </c>
      <c r="C4">
        <v>500</v>
      </c>
      <c r="D4">
        <v>1500</v>
      </c>
      <c r="E4" t="s">
        <v>12</v>
      </c>
      <c r="F4">
        <f>Tableau3[[#This Row],[Prix Unitaire]]*Tableau3[[#This Row],[Quantite]]</f>
        <v>750000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CC225-E017-4AC9-8FCE-9C3595154D42}">
  <dimension ref="A1:H4"/>
  <sheetViews>
    <sheetView workbookViewId="0">
      <selection activeCell="H2" sqref="H2"/>
    </sheetView>
  </sheetViews>
  <sheetFormatPr baseColWidth="10" defaultRowHeight="14.25" x14ac:dyDescent="0.45"/>
  <cols>
    <col min="4" max="4" width="12.59765625" customWidth="1"/>
  </cols>
  <sheetData>
    <row r="1" spans="1:8" x14ac:dyDescent="0.45">
      <c r="A1" t="s">
        <v>14</v>
      </c>
      <c r="B1" t="s">
        <v>4</v>
      </c>
      <c r="C1" t="s">
        <v>0</v>
      </c>
      <c r="D1" t="s">
        <v>1</v>
      </c>
      <c r="E1" t="s">
        <v>9</v>
      </c>
      <c r="F1" t="s">
        <v>26</v>
      </c>
      <c r="H1" t="s">
        <v>2</v>
      </c>
    </row>
    <row r="2" spans="1:8" x14ac:dyDescent="0.45">
      <c r="A2" s="1">
        <v>44075</v>
      </c>
      <c r="B2" t="s">
        <v>5</v>
      </c>
      <c r="C2">
        <v>1000</v>
      </c>
      <c r="D2">
        <v>2000</v>
      </c>
      <c r="E2" t="s">
        <v>12</v>
      </c>
      <c r="F2">
        <f>Tableau3[[#This Row],[Prix Unitaire]]*Tableau3[[#This Row],[Quantite]]</f>
        <v>2000000</v>
      </c>
      <c r="H2">
        <f>SUM(F:F)/SUM(C:C)</f>
        <v>3017.6470588235293</v>
      </c>
    </row>
    <row r="3" spans="1:8" x14ac:dyDescent="0.45">
      <c r="A3" s="1">
        <v>44501</v>
      </c>
      <c r="B3" t="s">
        <v>5</v>
      </c>
      <c r="C3">
        <v>500</v>
      </c>
      <c r="D3">
        <v>2300</v>
      </c>
      <c r="E3" t="s">
        <v>12</v>
      </c>
      <c r="F3">
        <f>Tableau3[[#This Row],[Prix Unitaire]]*Tableau3[[#This Row],[Quantite]]</f>
        <v>2380000</v>
      </c>
    </row>
    <row r="4" spans="1:8" x14ac:dyDescent="0.45">
      <c r="A4" s="1">
        <v>44835</v>
      </c>
      <c r="B4" t="s">
        <v>5</v>
      </c>
      <c r="C4">
        <v>200</v>
      </c>
      <c r="D4">
        <v>2500</v>
      </c>
      <c r="E4" t="s">
        <v>12</v>
      </c>
      <c r="F4">
        <f>Tableau3[[#This Row],[Prix Unitaire]]*Tableau3[[#This Row],[Quantite]]</f>
        <v>750000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774F2-1035-4610-B089-B85805329142}">
  <dimension ref="A1:E4"/>
  <sheetViews>
    <sheetView workbookViewId="0">
      <selection activeCell="D5" sqref="D5"/>
    </sheetView>
  </sheetViews>
  <sheetFormatPr baseColWidth="10" defaultRowHeight="14.25" x14ac:dyDescent="0.45"/>
  <cols>
    <col min="4" max="4" width="12.59765625" customWidth="1"/>
  </cols>
  <sheetData>
    <row r="1" spans="1:5" x14ac:dyDescent="0.45">
      <c r="A1" t="s">
        <v>14</v>
      </c>
      <c r="B1" t="s">
        <v>4</v>
      </c>
      <c r="C1" t="s">
        <v>0</v>
      </c>
      <c r="D1" t="s">
        <v>1</v>
      </c>
      <c r="E1" t="s">
        <v>9</v>
      </c>
    </row>
    <row r="2" spans="1:5" x14ac:dyDescent="0.45">
      <c r="A2" s="1">
        <v>44075</v>
      </c>
      <c r="B2" t="s">
        <v>5</v>
      </c>
      <c r="C2">
        <v>1000</v>
      </c>
      <c r="D2">
        <v>2000</v>
      </c>
      <c r="E2" t="s">
        <v>12</v>
      </c>
    </row>
    <row r="3" spans="1:5" x14ac:dyDescent="0.45">
      <c r="A3" s="1">
        <v>44501</v>
      </c>
      <c r="B3" t="s">
        <v>5</v>
      </c>
      <c r="C3">
        <v>500</v>
      </c>
      <c r="D3">
        <v>2300</v>
      </c>
      <c r="E3" t="s">
        <v>12</v>
      </c>
    </row>
    <row r="4" spans="1:5" x14ac:dyDescent="0.45">
      <c r="A4" s="1">
        <v>44835</v>
      </c>
      <c r="B4" t="s">
        <v>5</v>
      </c>
      <c r="C4">
        <v>200</v>
      </c>
      <c r="D4">
        <v>2500</v>
      </c>
      <c r="E4" t="s">
        <v>12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093DE-6B78-4003-8B8A-2C14983DDBCC}">
  <dimension ref="A3:C6"/>
  <sheetViews>
    <sheetView workbookViewId="0">
      <selection activeCell="B4" sqref="B4"/>
    </sheetView>
  </sheetViews>
  <sheetFormatPr baseColWidth="10" defaultRowHeight="14.25" x14ac:dyDescent="0.45"/>
  <cols>
    <col min="1" max="1" width="19.06640625" bestFit="1" customWidth="1"/>
    <col min="2" max="2" width="21.6640625" bestFit="1" customWidth="1"/>
    <col min="3" max="3" width="17.19921875" bestFit="1" customWidth="1"/>
  </cols>
  <sheetData>
    <row r="3" spans="1:3" x14ac:dyDescent="0.45">
      <c r="A3" s="3" t="s">
        <v>19</v>
      </c>
      <c r="B3" t="s">
        <v>25</v>
      </c>
      <c r="C3" t="s">
        <v>21</v>
      </c>
    </row>
    <row r="4" spans="1:3" x14ac:dyDescent="0.45">
      <c r="A4" s="4" t="s">
        <v>15</v>
      </c>
      <c r="B4" s="5">
        <v>1733.3333333333333</v>
      </c>
      <c r="C4" s="5">
        <v>2900</v>
      </c>
    </row>
    <row r="5" spans="1:3" x14ac:dyDescent="0.45">
      <c r="A5" s="4" t="s">
        <v>5</v>
      </c>
      <c r="B5" s="5">
        <v>2266.6666666666665</v>
      </c>
      <c r="C5" s="5">
        <v>1700</v>
      </c>
    </row>
    <row r="6" spans="1:3" x14ac:dyDescent="0.45">
      <c r="A6" s="4" t="s">
        <v>20</v>
      </c>
      <c r="B6" s="5">
        <v>2000</v>
      </c>
      <c r="C6" s="5">
        <v>4600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06107-2897-4C28-91D6-93DF308B0C5B}">
  <dimension ref="A1:T34"/>
  <sheetViews>
    <sheetView tabSelected="1" zoomScale="86" zoomScaleNormal="84" workbookViewId="0">
      <selection activeCell="N37" sqref="N37"/>
    </sheetView>
  </sheetViews>
  <sheetFormatPr baseColWidth="10" defaultRowHeight="14.25" x14ac:dyDescent="0.45"/>
  <sheetData>
    <row r="1" spans="1:20" x14ac:dyDescent="0.45">
      <c r="A1" s="7" t="s">
        <v>27</v>
      </c>
      <c r="B1" s="7"/>
      <c r="C1" s="7"/>
      <c r="D1" s="7"/>
      <c r="E1" s="7"/>
      <c r="F1" s="7"/>
      <c r="H1" s="7" t="s">
        <v>30</v>
      </c>
      <c r="I1" s="7"/>
      <c r="J1" s="7"/>
      <c r="K1" s="7"/>
      <c r="L1" s="7"/>
      <c r="M1" s="7"/>
      <c r="N1" s="7"/>
      <c r="P1" s="7" t="s">
        <v>28</v>
      </c>
      <c r="Q1" s="7"/>
      <c r="R1" s="7"/>
      <c r="S1" s="7"/>
      <c r="T1" s="7"/>
    </row>
    <row r="2" spans="1:20" x14ac:dyDescent="0.45">
      <c r="A2" s="2" t="s">
        <v>29</v>
      </c>
      <c r="B2" s="2" t="s">
        <v>14</v>
      </c>
      <c r="C2" s="2" t="s">
        <v>4</v>
      </c>
      <c r="D2" s="2" t="s">
        <v>0</v>
      </c>
      <c r="E2" s="2" t="s">
        <v>1</v>
      </c>
      <c r="F2" s="2" t="s">
        <v>9</v>
      </c>
      <c r="H2" s="2" t="s">
        <v>29</v>
      </c>
      <c r="I2" s="2" t="s">
        <v>14</v>
      </c>
      <c r="J2" s="2" t="s">
        <v>4</v>
      </c>
      <c r="K2" s="2" t="s">
        <v>0</v>
      </c>
      <c r="L2" s="2" t="s">
        <v>9</v>
      </c>
      <c r="M2" s="2" t="s">
        <v>27</v>
      </c>
      <c r="N2" s="2" t="s">
        <v>28</v>
      </c>
      <c r="P2" s="2" t="s">
        <v>29</v>
      </c>
      <c r="Q2" s="2" t="s">
        <v>14</v>
      </c>
      <c r="R2" s="2" t="s">
        <v>4</v>
      </c>
      <c r="S2" s="2" t="s">
        <v>0</v>
      </c>
      <c r="T2" s="2" t="s">
        <v>9</v>
      </c>
    </row>
    <row r="3" spans="1:20" x14ac:dyDescent="0.45">
      <c r="A3" s="8">
        <v>1</v>
      </c>
      <c r="B3" s="9">
        <v>44075</v>
      </c>
      <c r="C3" s="8" t="s">
        <v>5</v>
      </c>
      <c r="D3" s="8">
        <v>1000</v>
      </c>
      <c r="E3" s="8">
        <v>2000</v>
      </c>
      <c r="F3" s="8" t="s">
        <v>12</v>
      </c>
      <c r="H3" s="8">
        <v>1</v>
      </c>
      <c r="I3" s="9">
        <v>44532</v>
      </c>
      <c r="J3" s="8" t="s">
        <v>5</v>
      </c>
      <c r="K3" s="8">
        <v>1000</v>
      </c>
      <c r="L3" s="8" t="s">
        <v>12</v>
      </c>
      <c r="M3" s="8">
        <v>1</v>
      </c>
      <c r="N3" s="8">
        <v>1</v>
      </c>
      <c r="P3" s="2">
        <v>1</v>
      </c>
      <c r="Q3" s="10">
        <v>44532</v>
      </c>
      <c r="R3" s="2" t="s">
        <v>5</v>
      </c>
      <c r="S3" s="2">
        <v>1200</v>
      </c>
      <c r="T3" s="2" t="s">
        <v>12</v>
      </c>
    </row>
    <row r="4" spans="1:20" x14ac:dyDescent="0.45">
      <c r="A4" s="8">
        <f>+A3+1</f>
        <v>2</v>
      </c>
      <c r="B4" s="9">
        <v>44501</v>
      </c>
      <c r="C4" s="8" t="s">
        <v>5</v>
      </c>
      <c r="D4" s="8">
        <v>500</v>
      </c>
      <c r="E4" s="8">
        <v>2300</v>
      </c>
      <c r="F4" s="8" t="s">
        <v>12</v>
      </c>
      <c r="H4" s="8">
        <v>2</v>
      </c>
      <c r="I4" s="9">
        <v>44532</v>
      </c>
      <c r="J4" s="8" t="s">
        <v>5</v>
      </c>
      <c r="K4" s="8">
        <v>200</v>
      </c>
      <c r="L4" s="8" t="s">
        <v>12</v>
      </c>
      <c r="M4" s="8">
        <v>2</v>
      </c>
      <c r="N4" s="8">
        <v>1</v>
      </c>
      <c r="P4" s="2">
        <v>2</v>
      </c>
      <c r="Q4" s="10">
        <v>44534</v>
      </c>
      <c r="R4" s="2" t="s">
        <v>5</v>
      </c>
      <c r="S4" s="2">
        <v>400</v>
      </c>
      <c r="T4" s="2" t="s">
        <v>12</v>
      </c>
    </row>
    <row r="5" spans="1:20" x14ac:dyDescent="0.45">
      <c r="A5" s="2">
        <f t="shared" ref="A5:A8" si="0">+A4+1</f>
        <v>3</v>
      </c>
      <c r="B5" s="10">
        <v>44533</v>
      </c>
      <c r="C5" s="2" t="s">
        <v>5</v>
      </c>
      <c r="D5" s="2">
        <v>200</v>
      </c>
      <c r="E5" s="2">
        <v>2500</v>
      </c>
      <c r="F5" s="2" t="s">
        <v>12</v>
      </c>
      <c r="H5" s="2">
        <v>3</v>
      </c>
      <c r="I5" s="10">
        <v>44534</v>
      </c>
      <c r="J5" s="2" t="s">
        <v>5</v>
      </c>
      <c r="K5" s="2">
        <v>300</v>
      </c>
      <c r="L5" s="2" t="s">
        <v>12</v>
      </c>
      <c r="M5" s="2">
        <v>2</v>
      </c>
      <c r="N5" s="2">
        <v>2</v>
      </c>
    </row>
    <row r="6" spans="1:20" x14ac:dyDescent="0.45">
      <c r="A6" s="2">
        <f t="shared" si="0"/>
        <v>4</v>
      </c>
      <c r="B6" s="10">
        <v>44501</v>
      </c>
      <c r="C6" s="2" t="s">
        <v>15</v>
      </c>
      <c r="D6" s="2">
        <v>500</v>
      </c>
      <c r="E6" s="2">
        <v>1500</v>
      </c>
      <c r="F6" s="2" t="s">
        <v>12</v>
      </c>
      <c r="H6" s="2">
        <v>2</v>
      </c>
      <c r="I6" s="10">
        <v>44534</v>
      </c>
      <c r="J6" s="2" t="s">
        <v>5</v>
      </c>
      <c r="K6" s="2">
        <v>100</v>
      </c>
      <c r="L6" s="2" t="s">
        <v>12</v>
      </c>
      <c r="M6" s="2">
        <v>3</v>
      </c>
      <c r="N6" s="2">
        <v>2</v>
      </c>
    </row>
    <row r="7" spans="1:20" x14ac:dyDescent="0.45">
      <c r="A7" s="2">
        <f t="shared" si="0"/>
        <v>5</v>
      </c>
      <c r="B7" s="10">
        <v>44501</v>
      </c>
      <c r="C7" s="2" t="s">
        <v>15</v>
      </c>
      <c r="D7" s="2">
        <v>1400</v>
      </c>
      <c r="E7" s="2">
        <v>1700</v>
      </c>
      <c r="F7" s="2" t="s">
        <v>12</v>
      </c>
      <c r="I7" s="1"/>
    </row>
    <row r="8" spans="1:20" x14ac:dyDescent="0.45">
      <c r="A8" s="2">
        <f t="shared" si="0"/>
        <v>6</v>
      </c>
      <c r="B8" s="10">
        <v>44501</v>
      </c>
      <c r="C8" s="2" t="s">
        <v>15</v>
      </c>
      <c r="D8" s="2">
        <v>1000</v>
      </c>
      <c r="E8" s="2">
        <v>2000</v>
      </c>
      <c r="F8" s="2" t="s">
        <v>12</v>
      </c>
      <c r="I8" s="1"/>
    </row>
    <row r="9" spans="1:20" x14ac:dyDescent="0.45">
      <c r="B9" s="1"/>
    </row>
    <row r="10" spans="1:20" x14ac:dyDescent="0.45">
      <c r="H10" t="s">
        <v>35</v>
      </c>
      <c r="I10" s="1">
        <v>44532</v>
      </c>
    </row>
    <row r="11" spans="1:20" x14ac:dyDescent="0.45">
      <c r="A11" s="7" t="s">
        <v>3</v>
      </c>
      <c r="B11" s="7"/>
      <c r="C11" s="7"/>
      <c r="D11" s="7"/>
      <c r="H11" s="7" t="s">
        <v>31</v>
      </c>
      <c r="I11" s="7"/>
      <c r="J11" s="7"/>
      <c r="K11" s="7"/>
      <c r="L11" s="7"/>
      <c r="M11" s="7"/>
      <c r="N11" s="7"/>
    </row>
    <row r="12" spans="1:20" x14ac:dyDescent="0.45">
      <c r="A12" s="2" t="s">
        <v>4</v>
      </c>
      <c r="B12" s="10" t="s">
        <v>36</v>
      </c>
      <c r="C12" s="2" t="s">
        <v>37</v>
      </c>
      <c r="D12" s="2" t="s">
        <v>38</v>
      </c>
      <c r="H12" s="2" t="s">
        <v>34</v>
      </c>
      <c r="I12" s="2" t="s">
        <v>4</v>
      </c>
      <c r="J12" s="2" t="s">
        <v>0</v>
      </c>
      <c r="K12" s="2" t="s">
        <v>1</v>
      </c>
      <c r="L12" s="2" t="s">
        <v>9</v>
      </c>
      <c r="M12" s="2" t="s">
        <v>27</v>
      </c>
      <c r="N12" s="2" t="s">
        <v>10</v>
      </c>
    </row>
    <row r="13" spans="1:20" x14ac:dyDescent="0.45">
      <c r="A13" s="2" t="s">
        <v>5</v>
      </c>
      <c r="B13" s="2" t="s">
        <v>6</v>
      </c>
      <c r="C13" s="2">
        <v>1</v>
      </c>
      <c r="D13" s="2" t="s">
        <v>11</v>
      </c>
      <c r="H13" s="10"/>
      <c r="I13" s="2" t="s">
        <v>5</v>
      </c>
      <c r="J13" s="2">
        <v>0</v>
      </c>
      <c r="K13" s="2">
        <v>2000</v>
      </c>
      <c r="L13" s="2" t="s">
        <v>12</v>
      </c>
      <c r="M13" s="2">
        <v>1</v>
      </c>
      <c r="N13" s="2">
        <f>J13*K13</f>
        <v>0</v>
      </c>
    </row>
    <row r="14" spans="1:20" x14ac:dyDescent="0.45">
      <c r="A14" s="2" t="s">
        <v>15</v>
      </c>
      <c r="B14" s="2" t="s">
        <v>18</v>
      </c>
      <c r="C14" s="2">
        <v>2</v>
      </c>
      <c r="D14" s="2" t="s">
        <v>11</v>
      </c>
      <c r="H14" s="2"/>
      <c r="I14" s="2" t="s">
        <v>5</v>
      </c>
      <c r="J14" s="2">
        <v>300</v>
      </c>
      <c r="K14" s="2">
        <v>2300</v>
      </c>
      <c r="L14" s="2" t="s">
        <v>12</v>
      </c>
      <c r="M14" s="2">
        <v>2</v>
      </c>
      <c r="N14" s="2">
        <f>K14*J14</f>
        <v>690000</v>
      </c>
    </row>
    <row r="15" spans="1:20" x14ac:dyDescent="0.45">
      <c r="N15">
        <f>SUM(N13:N14)</f>
        <v>690000</v>
      </c>
    </row>
    <row r="16" spans="1:20" x14ac:dyDescent="0.45">
      <c r="A16" s="6"/>
      <c r="B16" s="6"/>
      <c r="C16" s="6"/>
      <c r="D16" s="6"/>
      <c r="E16" s="6"/>
      <c r="F16" s="6"/>
      <c r="N16">
        <f>N15/SUM(J13:J14)</f>
        <v>2300</v>
      </c>
    </row>
    <row r="17" spans="1:14" x14ac:dyDescent="0.45">
      <c r="A17" s="11" t="s">
        <v>9</v>
      </c>
    </row>
    <row r="18" spans="1:14" x14ac:dyDescent="0.45">
      <c r="A18" s="2" t="s">
        <v>36</v>
      </c>
      <c r="C18" s="1"/>
      <c r="H18" s="1">
        <v>44533</v>
      </c>
    </row>
    <row r="19" spans="1:14" x14ac:dyDescent="0.45">
      <c r="A19" s="2" t="s">
        <v>12</v>
      </c>
      <c r="C19" s="1"/>
      <c r="H19" s="7" t="s">
        <v>31</v>
      </c>
      <c r="I19" s="7"/>
      <c r="J19" s="7"/>
      <c r="K19" s="7"/>
      <c r="L19" s="7"/>
      <c r="M19" s="7"/>
      <c r="N19" s="7"/>
    </row>
    <row r="20" spans="1:14" x14ac:dyDescent="0.45">
      <c r="H20" s="2" t="s">
        <v>34</v>
      </c>
      <c r="I20" s="2" t="s">
        <v>4</v>
      </c>
      <c r="J20" s="2" t="s">
        <v>0</v>
      </c>
      <c r="K20" s="2" t="s">
        <v>1</v>
      </c>
      <c r="L20" s="2" t="s">
        <v>9</v>
      </c>
      <c r="M20" s="2" t="s">
        <v>27</v>
      </c>
      <c r="N20" s="2"/>
    </row>
    <row r="21" spans="1:14" x14ac:dyDescent="0.45">
      <c r="H21" s="10"/>
      <c r="I21" s="2" t="s">
        <v>5</v>
      </c>
      <c r="J21" s="2">
        <v>0</v>
      </c>
      <c r="K21" s="2">
        <v>2000</v>
      </c>
      <c r="L21" s="2" t="s">
        <v>12</v>
      </c>
      <c r="M21" s="2">
        <v>1</v>
      </c>
      <c r="N21" s="2">
        <f>K21*J21</f>
        <v>0</v>
      </c>
    </row>
    <row r="22" spans="1:14" x14ac:dyDescent="0.45">
      <c r="B22" s="1"/>
      <c r="C22" s="1"/>
      <c r="H22" s="2"/>
      <c r="I22" s="2" t="s">
        <v>5</v>
      </c>
      <c r="J22" s="2">
        <v>300</v>
      </c>
      <c r="K22" s="2">
        <v>2300</v>
      </c>
      <c r="L22" s="2" t="s">
        <v>12</v>
      </c>
      <c r="M22" s="2">
        <v>2</v>
      </c>
      <c r="N22" s="2">
        <f>K22*J22</f>
        <v>690000</v>
      </c>
    </row>
    <row r="23" spans="1:14" x14ac:dyDescent="0.45">
      <c r="H23" s="2"/>
      <c r="I23" s="2" t="s">
        <v>5</v>
      </c>
      <c r="J23" s="2">
        <v>200</v>
      </c>
      <c r="K23" s="2">
        <v>2500</v>
      </c>
      <c r="L23" s="2" t="s">
        <v>12</v>
      </c>
      <c r="M23" s="2">
        <v>3</v>
      </c>
      <c r="N23" s="2">
        <f>K23*J23</f>
        <v>500000</v>
      </c>
    </row>
    <row r="24" spans="1:14" x14ac:dyDescent="0.45">
      <c r="N24">
        <f>SUM(N21:N23)</f>
        <v>1190000</v>
      </c>
    </row>
    <row r="25" spans="1:14" x14ac:dyDescent="0.45">
      <c r="N25">
        <f>N24/SUM(J21:J23)</f>
        <v>2380</v>
      </c>
    </row>
    <row r="27" spans="1:14" x14ac:dyDescent="0.45">
      <c r="F27" t="s">
        <v>32</v>
      </c>
    </row>
    <row r="28" spans="1:14" x14ac:dyDescent="0.45">
      <c r="H28" s="1">
        <v>44534</v>
      </c>
    </row>
    <row r="29" spans="1:14" x14ac:dyDescent="0.45">
      <c r="H29" s="7" t="s">
        <v>31</v>
      </c>
      <c r="I29" s="7"/>
      <c r="J29" s="7"/>
      <c r="K29" s="7"/>
      <c r="L29" s="7"/>
      <c r="M29" s="7"/>
      <c r="N29" s="7"/>
    </row>
    <row r="30" spans="1:14" x14ac:dyDescent="0.45">
      <c r="H30" s="2" t="s">
        <v>34</v>
      </c>
      <c r="I30" s="2" t="s">
        <v>4</v>
      </c>
      <c r="J30" s="2" t="s">
        <v>0</v>
      </c>
      <c r="K30" s="2" t="s">
        <v>1</v>
      </c>
      <c r="L30" s="2" t="s">
        <v>9</v>
      </c>
      <c r="M30" s="2" t="s">
        <v>27</v>
      </c>
      <c r="N30" s="2" t="s">
        <v>33</v>
      </c>
    </row>
    <row r="31" spans="1:14" x14ac:dyDescent="0.45">
      <c r="H31" s="10"/>
      <c r="I31" s="2" t="s">
        <v>5</v>
      </c>
      <c r="J31" s="2">
        <v>0</v>
      </c>
      <c r="K31" s="2">
        <v>2000</v>
      </c>
      <c r="L31" s="2" t="s">
        <v>12</v>
      </c>
      <c r="M31" s="2">
        <v>1</v>
      </c>
      <c r="N31" s="2">
        <f>K31*J31</f>
        <v>0</v>
      </c>
    </row>
    <row r="32" spans="1:14" x14ac:dyDescent="0.45">
      <c r="H32" s="2"/>
      <c r="I32" s="2" t="s">
        <v>5</v>
      </c>
      <c r="J32" s="2">
        <v>0</v>
      </c>
      <c r="K32" s="2">
        <v>2300</v>
      </c>
      <c r="L32" s="2" t="s">
        <v>12</v>
      </c>
      <c r="M32" s="2">
        <v>2</v>
      </c>
      <c r="N32" s="2">
        <f>K32*J32</f>
        <v>0</v>
      </c>
    </row>
    <row r="33" spans="8:14" x14ac:dyDescent="0.45">
      <c r="H33" s="2"/>
      <c r="I33" s="2" t="s">
        <v>5</v>
      </c>
      <c r="J33" s="2">
        <v>100</v>
      </c>
      <c r="K33" s="2">
        <v>2500</v>
      </c>
      <c r="L33" s="2" t="s">
        <v>12</v>
      </c>
      <c r="M33" s="2">
        <v>3</v>
      </c>
      <c r="N33" s="2">
        <f>K33*J33</f>
        <v>250000</v>
      </c>
    </row>
    <row r="34" spans="8:14" x14ac:dyDescent="0.45">
      <c r="N34">
        <f>SUM(N31:N33)</f>
        <v>250000</v>
      </c>
    </row>
  </sheetData>
  <mergeCells count="7">
    <mergeCell ref="H29:N29"/>
    <mergeCell ref="H19:N19"/>
    <mergeCell ref="H11:N11"/>
    <mergeCell ref="A11:D11"/>
    <mergeCell ref="A1:F1"/>
    <mergeCell ref="P1:T1"/>
    <mergeCell ref="H1:N1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3723F-4D6D-45C8-B851-547871DA629C}">
  <dimension ref="A1"/>
  <sheetViews>
    <sheetView workbookViewId="0"/>
  </sheetViews>
  <sheetFormatPr baseColWidth="10" defaultRowHeight="14.25" x14ac:dyDescent="0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Etat de Stock</vt:lpstr>
      <vt:lpstr>PUMP RBS</vt:lpstr>
      <vt:lpstr>PUMP RR</vt:lpstr>
      <vt:lpstr>Feuil12</vt:lpstr>
      <vt:lpstr>PUM</vt:lpstr>
      <vt:lpstr>Mouvement</vt:lpstr>
      <vt:lpstr>Data 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tendry razafimiandrisoa</dc:creator>
  <cp:lastModifiedBy>tendry razafimiandrisoa</cp:lastModifiedBy>
  <dcterms:created xsi:type="dcterms:W3CDTF">2023-11-06T23:41:20Z</dcterms:created>
  <dcterms:modified xsi:type="dcterms:W3CDTF">2023-11-12T09:56:43Z</dcterms:modified>
</cp:coreProperties>
</file>