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dmcpeake/Desktop/Master Folder/Kentucky/PLS 675/Meta Analysis/"/>
    </mc:Choice>
  </mc:AlternateContent>
  <xr:revisionPtr revIDLastSave="0" documentId="13_ncr:9_{3C0C5F0A-2B30-AC46-A2A0-1DB95A480A24}" xr6:coauthVersionLast="47" xr6:coauthVersionMax="47" xr10:uidLastSave="{00000000-0000-0000-0000-000000000000}"/>
  <bookViews>
    <workbookView xWindow="0" yWindow="620" windowWidth="51200" windowHeight="26860" activeTab="2" xr2:uid="{C4EE1DDF-A701-534C-BA10-58D2E977E7F0}"/>
  </bookViews>
  <sheets>
    <sheet name="Title Page" sheetId="2" r:id="rId1"/>
    <sheet name="References" sheetId="10" r:id="rId2"/>
    <sheet name="McPeake_MetaAnalysis_Liu" sheetId="11" r:id="rId3"/>
    <sheet name="McPeake_MetaAnalysis_NoLiu" sheetId="13" r:id="rId4"/>
    <sheet name="Tao et al., 2010" sheetId="7" r:id="rId5"/>
    <sheet name="Wang et al., 2022" sheetId="5" r:id="rId6"/>
    <sheet name="Wang et al., 2023" sheetId="6" r:id="rId7"/>
    <sheet name="Xiong et al., 2011"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3" l="1"/>
  <c r="J22" i="13" s="1"/>
  <c r="G22" i="13"/>
  <c r="F22" i="13"/>
  <c r="K21" i="13"/>
  <c r="J21" i="13" s="1"/>
  <c r="G21" i="13"/>
  <c r="F21" i="13"/>
  <c r="K20" i="13"/>
  <c r="J20" i="13" s="1"/>
  <c r="G20" i="13"/>
  <c r="F20" i="13" s="1"/>
  <c r="I19" i="13"/>
  <c r="J19" i="13" s="1"/>
  <c r="H19" i="13"/>
  <c r="E19" i="13"/>
  <c r="F19" i="13" s="1"/>
  <c r="D19" i="13"/>
  <c r="I18" i="13"/>
  <c r="J18" i="13" s="1"/>
  <c r="H18" i="13"/>
  <c r="E18" i="13"/>
  <c r="F18" i="13" s="1"/>
  <c r="D18" i="13"/>
  <c r="K17" i="13"/>
  <c r="J17" i="13" s="1"/>
  <c r="G17" i="13"/>
  <c r="E17" i="13"/>
  <c r="F17" i="13" s="1"/>
  <c r="D17" i="13"/>
  <c r="K16" i="13"/>
  <c r="J16" i="13" s="1"/>
  <c r="G16" i="13"/>
  <c r="F16" i="13"/>
  <c r="E16" i="13"/>
  <c r="D16" i="13"/>
  <c r="K15" i="13"/>
  <c r="I15" i="13"/>
  <c r="J15" i="13" s="1"/>
  <c r="H15" i="13"/>
  <c r="G15" i="13"/>
  <c r="E15" i="13"/>
  <c r="F15" i="13" s="1"/>
  <c r="D15" i="13"/>
  <c r="J14" i="13"/>
  <c r="E14" i="13"/>
  <c r="F14" i="13" s="1"/>
  <c r="D14" i="13"/>
  <c r="J13" i="13"/>
  <c r="E13" i="13"/>
  <c r="F13" i="13" s="1"/>
  <c r="D13" i="13"/>
  <c r="J12" i="13"/>
  <c r="F12" i="13"/>
  <c r="J11" i="13"/>
  <c r="F11" i="13"/>
  <c r="I10" i="13"/>
  <c r="J10" i="13" s="1"/>
  <c r="H10" i="13"/>
  <c r="F10" i="13"/>
  <c r="E10" i="13"/>
  <c r="D10" i="13"/>
  <c r="I9" i="13"/>
  <c r="J9" i="13" s="1"/>
  <c r="H9" i="13"/>
  <c r="E9" i="13"/>
  <c r="F9" i="13" s="1"/>
  <c r="D9" i="13"/>
  <c r="I8" i="13"/>
  <c r="J8" i="13" s="1"/>
  <c r="H8" i="13"/>
  <c r="E8" i="13"/>
  <c r="F8" i="13" s="1"/>
  <c r="D8" i="13"/>
  <c r="I7" i="13"/>
  <c r="J7" i="13" s="1"/>
  <c r="H7" i="13"/>
  <c r="E7" i="13"/>
  <c r="F7" i="13" s="1"/>
  <c r="D7" i="13"/>
  <c r="K6" i="13"/>
  <c r="J6" i="13" s="1"/>
  <c r="G6" i="13"/>
  <c r="F6" i="13"/>
  <c r="K5" i="13"/>
  <c r="J5" i="13"/>
  <c r="G5" i="13"/>
  <c r="F5" i="13"/>
  <c r="J4" i="13"/>
  <c r="F4" i="13"/>
  <c r="J3" i="13"/>
  <c r="F3" i="13"/>
  <c r="J2" i="13"/>
  <c r="F2" i="13"/>
  <c r="E13" i="11"/>
  <c r="F13" i="11" s="1"/>
  <c r="E12" i="11"/>
  <c r="F12" i="11" s="1"/>
  <c r="E11" i="11"/>
  <c r="F11" i="11" s="1"/>
  <c r="D13" i="11"/>
  <c r="D12" i="11"/>
  <c r="D11" i="11"/>
  <c r="E10" i="11"/>
  <c r="F10" i="11" s="1"/>
  <c r="D10" i="11"/>
  <c r="I13" i="11"/>
  <c r="J13" i="11" s="1"/>
  <c r="H13" i="11"/>
  <c r="I12" i="11"/>
  <c r="J12" i="11" s="1"/>
  <c r="H12" i="11"/>
  <c r="I11" i="11"/>
  <c r="J11" i="11" s="1"/>
  <c r="H11" i="11"/>
  <c r="I10" i="11"/>
  <c r="J10" i="11" s="1"/>
  <c r="H10" i="11"/>
  <c r="E20" i="11"/>
  <c r="E19" i="11"/>
  <c r="E18" i="11"/>
  <c r="D20" i="11"/>
  <c r="D19" i="11"/>
  <c r="D18" i="11"/>
  <c r="I18" i="11"/>
  <c r="H18" i="11"/>
  <c r="K25" i="11"/>
  <c r="J25" i="11" s="1"/>
  <c r="G25" i="11"/>
  <c r="F25" i="11" s="1"/>
  <c r="K24" i="11"/>
  <c r="J24" i="11"/>
  <c r="G24" i="11"/>
  <c r="F24" i="11" s="1"/>
  <c r="K23" i="11"/>
  <c r="J23" i="11" s="1"/>
  <c r="G23" i="11"/>
  <c r="F23" i="11"/>
  <c r="I22" i="11"/>
  <c r="J22" i="11" s="1"/>
  <c r="H22" i="11"/>
  <c r="E22" i="11"/>
  <c r="F22" i="11" s="1"/>
  <c r="D22" i="11"/>
  <c r="I21" i="11"/>
  <c r="J21" i="11" s="1"/>
  <c r="H21" i="11"/>
  <c r="E21" i="11"/>
  <c r="F21" i="11" s="1"/>
  <c r="D21" i="11"/>
  <c r="K20" i="11"/>
  <c r="J20" i="11"/>
  <c r="G20" i="11"/>
  <c r="K19" i="11"/>
  <c r="J19" i="11" s="1"/>
  <c r="G19" i="11"/>
  <c r="K18" i="11"/>
  <c r="G18" i="11"/>
  <c r="J17" i="11"/>
  <c r="E17" i="11"/>
  <c r="F17" i="11" s="1"/>
  <c r="D17" i="11"/>
  <c r="J16" i="11"/>
  <c r="E16" i="11"/>
  <c r="F16" i="11" s="1"/>
  <c r="D16" i="11"/>
  <c r="J15" i="11"/>
  <c r="F15" i="11"/>
  <c r="J14" i="11"/>
  <c r="F14" i="11"/>
  <c r="K9" i="11"/>
  <c r="J9" i="11"/>
  <c r="G9" i="11"/>
  <c r="F9" i="11" s="1"/>
  <c r="K8" i="11"/>
  <c r="J8" i="11" s="1"/>
  <c r="G8" i="11"/>
  <c r="F8" i="11" s="1"/>
  <c r="J7" i="11"/>
  <c r="F7" i="11"/>
  <c r="J6" i="11"/>
  <c r="F6" i="11"/>
  <c r="J5" i="11"/>
  <c r="F5" i="11"/>
  <c r="J4" i="11"/>
  <c r="F4" i="11"/>
  <c r="J3" i="11"/>
  <c r="F3" i="11"/>
  <c r="J2" i="11"/>
  <c r="F2" i="11"/>
  <c r="D10" i="7"/>
  <c r="D11" i="7"/>
  <c r="D12" i="7"/>
  <c r="D9" i="7"/>
  <c r="D4" i="7"/>
  <c r="D5" i="7"/>
  <c r="D6" i="7"/>
  <c r="D3" i="7"/>
  <c r="C32" i="6"/>
  <c r="D32" i="6"/>
  <c r="E32" i="6"/>
  <c r="C33" i="6"/>
  <c r="D33" i="6"/>
  <c r="E33" i="6"/>
  <c r="B32" i="6"/>
  <c r="B33" i="6"/>
  <c r="C17" i="5"/>
  <c r="C16" i="5"/>
  <c r="B17" i="5"/>
  <c r="B16" i="5"/>
  <c r="G3" i="3"/>
  <c r="G4" i="3"/>
  <c r="G5" i="3"/>
  <c r="G6" i="3"/>
  <c r="G7" i="3"/>
  <c r="G8" i="3"/>
  <c r="G9" i="3"/>
  <c r="G10" i="3"/>
  <c r="G11" i="3"/>
  <c r="G12" i="3"/>
  <c r="G13" i="3"/>
  <c r="G14" i="3"/>
  <c r="G15" i="3"/>
  <c r="G16" i="3"/>
  <c r="E3" i="3"/>
  <c r="E4" i="3"/>
  <c r="E5" i="3"/>
  <c r="E6" i="3"/>
  <c r="E7" i="3"/>
  <c r="E8" i="3"/>
  <c r="E9" i="3"/>
  <c r="E10" i="3"/>
  <c r="E11" i="3"/>
  <c r="E12" i="3"/>
  <c r="E13" i="3"/>
  <c r="E14" i="3"/>
  <c r="E15" i="3"/>
  <c r="E16" i="3"/>
  <c r="C3" i="3"/>
  <c r="C4" i="3"/>
  <c r="C5" i="3"/>
  <c r="C6" i="3"/>
  <c r="C7" i="3"/>
  <c r="C8" i="3"/>
  <c r="C9" i="3"/>
  <c r="C10" i="3"/>
  <c r="C11" i="3"/>
  <c r="C12" i="3"/>
  <c r="C13" i="3"/>
  <c r="C14" i="3"/>
  <c r="C15" i="3"/>
  <c r="C16" i="3"/>
  <c r="C2" i="3"/>
  <c r="G2" i="3"/>
  <c r="E2" i="3"/>
  <c r="F20" i="11" l="1"/>
  <c r="F18" i="11"/>
  <c r="F19" i="11"/>
  <c r="J18" i="11"/>
  <c r="G18" i="3"/>
  <c r="E19" i="3"/>
  <c r="G19" i="3"/>
  <c r="E18" i="3"/>
  <c r="C19" i="3" l="1"/>
  <c r="C18" i="3"/>
</calcChain>
</file>

<file path=xl/sharedStrings.xml><?xml version="1.0" encoding="utf-8"?>
<sst xmlns="http://schemas.openxmlformats.org/spreadsheetml/2006/main" count="237" uniqueCount="101">
  <si>
    <t>Author</t>
  </si>
  <si>
    <t>Ge et al., 2019</t>
  </si>
  <si>
    <t>Wang et al., 2022</t>
  </si>
  <si>
    <t>Tao et al., 2010</t>
  </si>
  <si>
    <t>Liu et al., 2019</t>
  </si>
  <si>
    <t>Wang et al., 2023</t>
  </si>
  <si>
    <t>Xiong et al., 2011</t>
  </si>
  <si>
    <t>Influent</t>
  </si>
  <si>
    <t>CWS Effluent</t>
  </si>
  <si>
    <t>FB Effluent</t>
  </si>
  <si>
    <t>SF Effluent</t>
  </si>
  <si>
    <t>Average</t>
  </si>
  <si>
    <t>STD</t>
  </si>
  <si>
    <t>CWS RE (%)</t>
  </si>
  <si>
    <t>FB RE (%)</t>
  </si>
  <si>
    <t>SF RE (%)</t>
  </si>
  <si>
    <t>Stage III Constructed RE (%)</t>
  </si>
  <si>
    <t>Stage IV Constructed RE (%)</t>
  </si>
  <si>
    <t>Start-up Constructed RE (%)</t>
  </si>
  <si>
    <t>Stable Constructed RE (%)</t>
  </si>
  <si>
    <t>Low-temp Consructed RE (%)</t>
  </si>
  <si>
    <t>Start-up Sulfur-Siderite RE (%)</t>
  </si>
  <si>
    <t>Identifier</t>
  </si>
  <si>
    <t>1st Year</t>
  </si>
  <si>
    <t>2nd Year</t>
  </si>
  <si>
    <t>3rd Year</t>
  </si>
  <si>
    <t>Stage I</t>
  </si>
  <si>
    <t>Stage II</t>
  </si>
  <si>
    <t>Stage III</t>
  </si>
  <si>
    <t>Stage IV</t>
  </si>
  <si>
    <t>Summer</t>
  </si>
  <si>
    <t>Fall</t>
  </si>
  <si>
    <t>Winter</t>
  </si>
  <si>
    <t>Spring</t>
  </si>
  <si>
    <t>Aeration</t>
  </si>
  <si>
    <t>Constructed/Control</t>
  </si>
  <si>
    <t>Mean (%)</t>
  </si>
  <si>
    <t>Error Bar (%)</t>
  </si>
  <si>
    <t>STD (%)</t>
  </si>
  <si>
    <t>Start-up</t>
  </si>
  <si>
    <t>Stable</t>
  </si>
  <si>
    <t>Low temperature</t>
  </si>
  <si>
    <t>Systems I &amp; IV</t>
  </si>
  <si>
    <t>Systems III &amp; VI</t>
  </si>
  <si>
    <t>Systems II &amp; V</t>
  </si>
  <si>
    <t>Type</t>
  </si>
  <si>
    <t>Stefanlos and Tsihrintzis, 2009</t>
  </si>
  <si>
    <t>FG-R unit</t>
  </si>
  <si>
    <t>MG-C unit</t>
  </si>
  <si>
    <t>Citation</t>
  </si>
  <si>
    <t>Article Name</t>
  </si>
  <si>
    <t>DOI</t>
  </si>
  <si>
    <t>APCW</t>
  </si>
  <si>
    <t>PCW</t>
  </si>
  <si>
    <t>ACW</t>
  </si>
  <si>
    <t>Zhang et al., 2010</t>
  </si>
  <si>
    <t>Natural pyrite to enhance simultaneous long-term nitrogen and phosphorus removal in constructed wetland: Three years of pilot study</t>
  </si>
  <si>
    <t>10.1016/j.watres.2018.10.037</t>
  </si>
  <si>
    <t>Intensified nitrogen transformation in intermittently aerated constructed wetlands: Removal pathways and microbial response mechanism</t>
  </si>
  <si>
    <t>10.1016/j.scitotenv.2018.10.037</t>
  </si>
  <si>
    <t>Effect of outlet water level raising and effluent recirculation on removal efficiency of pilot-scale, horizontal subsurface flow constructed wetlands</t>
  </si>
  <si>
    <t>10.1016/j.desal.2008.08.008</t>
  </si>
  <si>
    <t>How Artificial Aeration Improved Sewage Treatment of an Integrated Vertical-Flow Constructed Wetland</t>
  </si>
  <si>
    <t>Open PDF online</t>
  </si>
  <si>
    <t>10.1016/j.jclepro.2023.139113</t>
  </si>
  <si>
    <t>Enhanced nitrogen removal driven by S/Fe2+ cycle in a novel hybrid constructed wetland</t>
  </si>
  <si>
    <t>10.1016/j.watres.2022.119258</t>
  </si>
  <si>
    <t>Element sulfur-based autotrophic denitrification constructed wetland as an efficient approach for nitrogen removal from low C/N wastewater</t>
  </si>
  <si>
    <t>10.1016/j.ecoleng.2010.12.025</t>
  </si>
  <si>
    <t>Nitrogen removal from secondary effluent by using integrated constructed wetland system</t>
  </si>
  <si>
    <t>Effect of limited artificial aeration on constructed wetland treatment of domestic wastewater</t>
  </si>
  <si>
    <t>10.1016/j.desal.2008.04.062</t>
  </si>
  <si>
    <t>Name</t>
  </si>
  <si>
    <t>Dylan McPeake</t>
  </si>
  <si>
    <t>Class</t>
  </si>
  <si>
    <t>PLS 675: Ecosystem Nutrient Cylcing</t>
  </si>
  <si>
    <t>Purpose</t>
  </si>
  <si>
    <t>References</t>
  </si>
  <si>
    <t>Data</t>
  </si>
  <si>
    <t>Meta Analysis data for testing total nitrogen (TN) removal efficiencies (RE) (%) for standard constructed wetlands vs. "intensified" constructed wetlands</t>
  </si>
  <si>
    <t>Data, chart, and math/methods used to get data from relevant article</t>
  </si>
  <si>
    <t>In-text citation, ariticle title, DOI for all sources used</t>
  </si>
  <si>
    <t>Data used for Meta Analysis. Control and treatement means, standard deviation (STD), standard deviation error (STD Error), and number of replicates (n). 
Identifier and wetland comparison show qualitative differences between data points; identifier will not be studied but wetland comparisson may be</t>
  </si>
  <si>
    <t>Wetland_Comparison</t>
  </si>
  <si>
    <t>meanControl</t>
  </si>
  <si>
    <t>STDControl</t>
  </si>
  <si>
    <t>STDErrorControl</t>
  </si>
  <si>
    <t>nControl</t>
  </si>
  <si>
    <t>meanStart</t>
  </si>
  <si>
    <t>STDStart</t>
  </si>
  <si>
    <t>STDErrorStart</t>
  </si>
  <si>
    <t>nStart</t>
  </si>
  <si>
    <t>Pyrite</t>
  </si>
  <si>
    <t>Aerated</t>
  </si>
  <si>
    <t>Recircualtion</t>
  </si>
  <si>
    <t>Sulfur</t>
  </si>
  <si>
    <t>SulfurSiderite</t>
  </si>
  <si>
    <t>FloatingBed</t>
  </si>
  <si>
    <t>SandFilterTank</t>
  </si>
  <si>
    <t>AeratedPlanted</t>
  </si>
  <si>
    <t>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</si>
</sst>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b/>
      <sz val="14"/>
      <color theme="1"/>
      <name val="Aptos Narrow"/>
      <scheme val="minor"/>
    </font>
    <font>
      <sz val="14"/>
      <color theme="1"/>
      <name val="Aptos Narrow"/>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2" fontId="0" fillId="0" borderId="0" xfId="0" applyNumberFormat="1"/>
    <xf numFmtId="0" fontId="1" fillId="0" borderId="0" xfId="0" applyFont="1"/>
    <xf numFmtId="0" fontId="2" fillId="2" borderId="0" xfId="0" applyFont="1" applyFill="1"/>
    <xf numFmtId="0" fontId="3" fillId="2" borderId="0" xfId="0" applyFont="1" applyFill="1"/>
    <xf numFmtId="0" fontId="3" fillId="2" borderId="0" xfId="0" applyFont="1" applyFill="1" applyAlignment="1">
      <alignment wrapText="1"/>
    </xf>
    <xf numFmtId="0" fontId="2" fillId="2" borderId="0" xfId="0" applyFont="1" applyFill="1" applyAlignment="1">
      <alignment vertical="center"/>
    </xf>
    <xf numFmtId="0" fontId="2" fillId="2" borderId="0" xfId="0" applyFont="1" applyFill="1" applyAlignment="1">
      <alignment horizontal="center"/>
    </xf>
    <xf numFmtId="0" fontId="0" fillId="0" borderId="0" xfId="0" applyFill="1"/>
    <xf numFmtId="2"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101600</xdr:colOff>
      <xdr:row>3</xdr:row>
      <xdr:rowOff>76200</xdr:rowOff>
    </xdr:from>
    <xdr:to>
      <xdr:col>14</xdr:col>
      <xdr:colOff>546100</xdr:colOff>
      <xdr:row>29</xdr:row>
      <xdr:rowOff>50800</xdr:rowOff>
    </xdr:to>
    <xdr:pic>
      <xdr:nvPicPr>
        <xdr:cNvPr id="2" name="Picture 1">
          <a:extLst>
            <a:ext uri="{FF2B5EF4-FFF2-40B4-BE49-F238E27FC236}">
              <a16:creationId xmlns:a16="http://schemas.microsoft.com/office/drawing/2014/main" id="{66B306DC-C761-B96D-6B24-A4FBCE93344F}"/>
            </a:ext>
          </a:extLst>
        </xdr:cNvPr>
        <xdr:cNvPicPr>
          <a:picLocks noChangeAspect="1"/>
        </xdr:cNvPicPr>
      </xdr:nvPicPr>
      <xdr:blipFill>
        <a:blip xmlns:r="http://schemas.openxmlformats.org/officeDocument/2006/relationships" r:embed="rId1"/>
        <a:stretch>
          <a:fillRect/>
        </a:stretch>
      </xdr:blipFill>
      <xdr:spPr>
        <a:xfrm>
          <a:off x="5105400" y="723900"/>
          <a:ext cx="7048500" cy="5295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xdr:colOff>
      <xdr:row>3</xdr:row>
      <xdr:rowOff>38100</xdr:rowOff>
    </xdr:from>
    <xdr:to>
      <xdr:col>13</xdr:col>
      <xdr:colOff>609600</xdr:colOff>
      <xdr:row>29</xdr:row>
      <xdr:rowOff>114300</xdr:rowOff>
    </xdr:to>
    <xdr:pic>
      <xdr:nvPicPr>
        <xdr:cNvPr id="2" name="Picture 1">
          <a:extLst>
            <a:ext uri="{FF2B5EF4-FFF2-40B4-BE49-F238E27FC236}">
              <a16:creationId xmlns:a16="http://schemas.microsoft.com/office/drawing/2014/main" id="{CE7D5571-8EF2-44E4-1FE3-842C9EAE566B}"/>
            </a:ext>
          </a:extLst>
        </xdr:cNvPr>
        <xdr:cNvPicPr>
          <a:picLocks noChangeAspect="1"/>
        </xdr:cNvPicPr>
      </xdr:nvPicPr>
      <xdr:blipFill>
        <a:blip xmlns:r="http://schemas.openxmlformats.org/officeDocument/2006/relationships" r:embed="rId1"/>
        <a:stretch>
          <a:fillRect/>
        </a:stretch>
      </xdr:blipFill>
      <xdr:spPr>
        <a:xfrm>
          <a:off x="6235700" y="647700"/>
          <a:ext cx="7175500" cy="535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114300</xdr:colOff>
      <xdr:row>3</xdr:row>
      <xdr:rowOff>50800</xdr:rowOff>
    </xdr:from>
    <xdr:to>
      <xdr:col>14</xdr:col>
      <xdr:colOff>635000</xdr:colOff>
      <xdr:row>29</xdr:row>
      <xdr:rowOff>0</xdr:rowOff>
    </xdr:to>
    <xdr:pic>
      <xdr:nvPicPr>
        <xdr:cNvPr id="2" name="Picture 1">
          <a:extLst>
            <a:ext uri="{FF2B5EF4-FFF2-40B4-BE49-F238E27FC236}">
              <a16:creationId xmlns:a16="http://schemas.microsoft.com/office/drawing/2014/main" id="{3FF87AAB-18C6-25AF-C52D-123F9BC1D3F9}"/>
            </a:ext>
          </a:extLst>
        </xdr:cNvPr>
        <xdr:cNvPicPr>
          <a:picLocks noChangeAspect="1"/>
        </xdr:cNvPicPr>
      </xdr:nvPicPr>
      <xdr:blipFill>
        <a:blip xmlns:r="http://schemas.openxmlformats.org/officeDocument/2006/relationships" r:embed="rId1"/>
        <a:stretch>
          <a:fillRect/>
        </a:stretch>
      </xdr:blipFill>
      <xdr:spPr>
        <a:xfrm>
          <a:off x="9309100" y="660400"/>
          <a:ext cx="7124700" cy="5232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127000</xdr:colOff>
      <xdr:row>3</xdr:row>
      <xdr:rowOff>63499</xdr:rowOff>
    </xdr:from>
    <xdr:to>
      <xdr:col>17</xdr:col>
      <xdr:colOff>558800</xdr:colOff>
      <xdr:row>32</xdr:row>
      <xdr:rowOff>66674</xdr:rowOff>
    </xdr:to>
    <xdr:pic>
      <xdr:nvPicPr>
        <xdr:cNvPr id="2" name="Picture 1">
          <a:extLst>
            <a:ext uri="{FF2B5EF4-FFF2-40B4-BE49-F238E27FC236}">
              <a16:creationId xmlns:a16="http://schemas.microsoft.com/office/drawing/2014/main" id="{F41B027B-E43B-508B-2C8D-637107B31709}"/>
            </a:ext>
          </a:extLst>
        </xdr:cNvPr>
        <xdr:cNvPicPr>
          <a:picLocks noChangeAspect="1"/>
        </xdr:cNvPicPr>
      </xdr:nvPicPr>
      <xdr:blipFill>
        <a:blip xmlns:r="http://schemas.openxmlformats.org/officeDocument/2006/relationships" r:embed="rId1"/>
        <a:stretch>
          <a:fillRect/>
        </a:stretch>
      </xdr:blipFill>
      <xdr:spPr>
        <a:xfrm>
          <a:off x="7124700" y="673099"/>
          <a:ext cx="7861300" cy="5895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DEC0-8D3B-5945-93A4-91401D52974A}">
  <dimension ref="A1:B9"/>
  <sheetViews>
    <sheetView workbookViewId="0">
      <selection activeCell="B14" sqref="B14"/>
    </sheetView>
  </sheetViews>
  <sheetFormatPr baseColWidth="10" defaultRowHeight="16" x14ac:dyDescent="0.2"/>
  <cols>
    <col min="1" max="1" width="17.83203125" bestFit="1" customWidth="1"/>
    <col min="2" max="2" width="146.1640625" bestFit="1" customWidth="1"/>
  </cols>
  <sheetData>
    <row r="1" spans="1:2" ht="19" x14ac:dyDescent="0.25">
      <c r="A1" s="4" t="s">
        <v>72</v>
      </c>
      <c r="B1" s="5" t="s">
        <v>73</v>
      </c>
    </row>
    <row r="2" spans="1:2" ht="19" x14ac:dyDescent="0.25">
      <c r="A2" s="4" t="s">
        <v>74</v>
      </c>
      <c r="B2" s="5" t="s">
        <v>75</v>
      </c>
    </row>
    <row r="3" spans="1:2" ht="19" x14ac:dyDescent="0.25">
      <c r="A3" s="4" t="s">
        <v>76</v>
      </c>
      <c r="B3" s="5" t="s">
        <v>79</v>
      </c>
    </row>
    <row r="4" spans="1:2" ht="19" x14ac:dyDescent="0.25">
      <c r="A4" s="4" t="s">
        <v>77</v>
      </c>
      <c r="B4" s="5" t="s">
        <v>81</v>
      </c>
    </row>
    <row r="5" spans="1:2" ht="40" x14ac:dyDescent="0.25">
      <c r="A5" s="7" t="s">
        <v>78</v>
      </c>
      <c r="B5" s="6" t="s">
        <v>82</v>
      </c>
    </row>
    <row r="6" spans="1:2" ht="19" x14ac:dyDescent="0.25">
      <c r="A6" s="4" t="s">
        <v>3</v>
      </c>
      <c r="B6" s="5" t="s">
        <v>80</v>
      </c>
    </row>
    <row r="7" spans="1:2" ht="19" x14ac:dyDescent="0.25">
      <c r="A7" s="4" t="s">
        <v>2</v>
      </c>
      <c r="B7" s="5" t="s">
        <v>80</v>
      </c>
    </row>
    <row r="8" spans="1:2" ht="19" x14ac:dyDescent="0.25">
      <c r="A8" s="4" t="s">
        <v>5</v>
      </c>
      <c r="B8" s="5" t="s">
        <v>80</v>
      </c>
    </row>
    <row r="9" spans="1:2" ht="19" x14ac:dyDescent="0.25">
      <c r="A9" s="4" t="s">
        <v>6</v>
      </c>
      <c r="B9" s="5"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D6870-B779-884F-9E49-E7CB7D6A813F}">
  <dimension ref="A1:C9"/>
  <sheetViews>
    <sheetView workbookViewId="0">
      <selection activeCell="A6" sqref="A6:A8"/>
    </sheetView>
  </sheetViews>
  <sheetFormatPr baseColWidth="10" defaultRowHeight="16" x14ac:dyDescent="0.2"/>
  <cols>
    <col min="1" max="1" width="25.6640625" bestFit="1" customWidth="1"/>
    <col min="2" max="2" width="119.6640625" bestFit="1" customWidth="1"/>
    <col min="3" max="3" width="27.83203125" bestFit="1" customWidth="1"/>
  </cols>
  <sheetData>
    <row r="1" spans="1:3" x14ac:dyDescent="0.2">
      <c r="A1" s="1" t="s">
        <v>49</v>
      </c>
      <c r="B1" s="1" t="s">
        <v>50</v>
      </c>
      <c r="C1" s="1" t="s">
        <v>51</v>
      </c>
    </row>
    <row r="2" spans="1:3" x14ac:dyDescent="0.2">
      <c r="A2" t="s">
        <v>1</v>
      </c>
      <c r="B2" t="s">
        <v>56</v>
      </c>
      <c r="C2" t="s">
        <v>57</v>
      </c>
    </row>
    <row r="3" spans="1:3" x14ac:dyDescent="0.2">
      <c r="A3" t="s">
        <v>4</v>
      </c>
      <c r="B3" t="s">
        <v>58</v>
      </c>
      <c r="C3" t="s">
        <v>59</v>
      </c>
    </row>
    <row r="4" spans="1:3" x14ac:dyDescent="0.2">
      <c r="A4" t="s">
        <v>46</v>
      </c>
      <c r="B4" t="s">
        <v>60</v>
      </c>
      <c r="C4" t="s">
        <v>61</v>
      </c>
    </row>
    <row r="5" spans="1:3" x14ac:dyDescent="0.2">
      <c r="A5" t="s">
        <v>3</v>
      </c>
      <c r="B5" t="s">
        <v>62</v>
      </c>
      <c r="C5" t="s">
        <v>63</v>
      </c>
    </row>
    <row r="6" spans="1:3" x14ac:dyDescent="0.2">
      <c r="A6" t="s">
        <v>2</v>
      </c>
      <c r="B6" t="s">
        <v>67</v>
      </c>
      <c r="C6" t="s">
        <v>66</v>
      </c>
    </row>
    <row r="7" spans="1:3" x14ac:dyDescent="0.2">
      <c r="A7" t="s">
        <v>5</v>
      </c>
      <c r="B7" t="s">
        <v>65</v>
      </c>
      <c r="C7" t="s">
        <v>64</v>
      </c>
    </row>
    <row r="8" spans="1:3" x14ac:dyDescent="0.2">
      <c r="A8" t="s">
        <v>6</v>
      </c>
      <c r="B8" t="s">
        <v>69</v>
      </c>
      <c r="C8" t="s">
        <v>68</v>
      </c>
    </row>
    <row r="9" spans="1:3" x14ac:dyDescent="0.2">
      <c r="A9" t="s">
        <v>55</v>
      </c>
      <c r="B9" t="s">
        <v>70</v>
      </c>
      <c r="C9"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43C0B-3835-104D-A133-C8308B6832EC}">
  <dimension ref="A1:K25"/>
  <sheetViews>
    <sheetView tabSelected="1" workbookViewId="0">
      <selection activeCell="D23" sqref="D23"/>
    </sheetView>
  </sheetViews>
  <sheetFormatPr baseColWidth="10" defaultRowHeight="16" x14ac:dyDescent="0.2"/>
  <cols>
    <col min="1" max="1" width="25.6640625" bestFit="1" customWidth="1"/>
    <col min="2" max="2" width="14.83203125" bestFit="1" customWidth="1"/>
    <col min="3" max="3" width="25.1640625" bestFit="1" customWidth="1"/>
    <col min="4" max="4" width="12" bestFit="1" customWidth="1"/>
    <col min="5" max="5" width="10.83203125" customWidth="1"/>
    <col min="6" max="6" width="14.5" bestFit="1" customWidth="1"/>
    <col min="7" max="9" width="10.83203125" customWidth="1"/>
    <col min="10" max="10" width="12.33203125" bestFit="1" customWidth="1"/>
    <col min="11" max="11" width="10.83203125" customWidth="1"/>
  </cols>
  <sheetData>
    <row r="1" spans="1:11" x14ac:dyDescent="0.2">
      <c r="A1" s="1" t="s">
        <v>0</v>
      </c>
      <c r="B1" s="1" t="s">
        <v>22</v>
      </c>
      <c r="C1" s="1" t="s">
        <v>83</v>
      </c>
      <c r="D1" s="1" t="s">
        <v>84</v>
      </c>
      <c r="E1" s="1" t="s">
        <v>85</v>
      </c>
      <c r="F1" s="1" t="s">
        <v>86</v>
      </c>
      <c r="G1" s="1" t="s">
        <v>87</v>
      </c>
      <c r="H1" s="1" t="s">
        <v>88</v>
      </c>
      <c r="I1" s="1" t="s">
        <v>89</v>
      </c>
      <c r="J1" s="1" t="s">
        <v>90</v>
      </c>
      <c r="K1" s="1" t="s">
        <v>91</v>
      </c>
    </row>
    <row r="2" spans="1:11" x14ac:dyDescent="0.2">
      <c r="A2" t="s">
        <v>1</v>
      </c>
      <c r="B2" t="s">
        <v>23</v>
      </c>
      <c r="C2" t="s">
        <v>92</v>
      </c>
      <c r="D2" s="2">
        <v>75.2</v>
      </c>
      <c r="E2" s="2">
        <v>30.8</v>
      </c>
      <c r="F2" s="2">
        <f t="shared" ref="F2:F25" si="0">E2/SQRT(G2)</f>
        <v>4.2711915109342646</v>
      </c>
      <c r="G2">
        <v>52</v>
      </c>
      <c r="H2" s="2">
        <v>78.900000000000006</v>
      </c>
      <c r="I2" s="2">
        <v>25.1</v>
      </c>
      <c r="J2" s="2">
        <f t="shared" ref="J2:J25" si="1">I2/SQRT(K2)</f>
        <v>3.4807437313133129</v>
      </c>
      <c r="K2">
        <v>52</v>
      </c>
    </row>
    <row r="3" spans="1:11" x14ac:dyDescent="0.2">
      <c r="A3" t="s">
        <v>1</v>
      </c>
      <c r="B3" t="s">
        <v>24</v>
      </c>
      <c r="C3" t="s">
        <v>92</v>
      </c>
      <c r="D3" s="2">
        <v>48.3</v>
      </c>
      <c r="E3" s="2">
        <v>15.2</v>
      </c>
      <c r="F3" s="2">
        <f t="shared" si="0"/>
        <v>2.1078607456558704</v>
      </c>
      <c r="G3">
        <v>52</v>
      </c>
      <c r="H3" s="2">
        <v>59.7</v>
      </c>
      <c r="I3" s="2">
        <v>14.5</v>
      </c>
      <c r="J3" s="2">
        <f t="shared" si="1"/>
        <v>2.0107882113164557</v>
      </c>
      <c r="K3">
        <v>52</v>
      </c>
    </row>
    <row r="4" spans="1:11" x14ac:dyDescent="0.2">
      <c r="A4" t="s">
        <v>1</v>
      </c>
      <c r="B4" t="s">
        <v>25</v>
      </c>
      <c r="C4" t="s">
        <v>92</v>
      </c>
      <c r="D4" s="2">
        <v>56.5</v>
      </c>
      <c r="E4" s="2">
        <v>18.7</v>
      </c>
      <c r="F4" s="2">
        <f t="shared" si="0"/>
        <v>2.593223417352946</v>
      </c>
      <c r="G4">
        <v>52</v>
      </c>
      <c r="H4" s="2">
        <v>69.7</v>
      </c>
      <c r="I4" s="2">
        <v>20.399999999999999</v>
      </c>
      <c r="J4" s="2">
        <f t="shared" si="1"/>
        <v>2.8289710007486684</v>
      </c>
      <c r="K4">
        <v>52</v>
      </c>
    </row>
    <row r="5" spans="1:11" s="9" customFormat="1" x14ac:dyDescent="0.2">
      <c r="A5" s="9" t="s">
        <v>4</v>
      </c>
      <c r="B5" s="9" t="s">
        <v>42</v>
      </c>
      <c r="C5" s="9" t="s">
        <v>93</v>
      </c>
      <c r="D5" s="10">
        <v>12.22</v>
      </c>
      <c r="E5" s="10">
        <v>12.73</v>
      </c>
      <c r="F5" s="10">
        <f t="shared" si="0"/>
        <v>1.532511909781842</v>
      </c>
      <c r="G5" s="9">
        <v>69</v>
      </c>
      <c r="H5" s="10">
        <v>91.31</v>
      </c>
      <c r="I5" s="10">
        <v>8.58</v>
      </c>
      <c r="J5" s="10">
        <f t="shared" si="1"/>
        <v>1.0329106194758997</v>
      </c>
      <c r="K5" s="9">
        <v>69</v>
      </c>
    </row>
    <row r="6" spans="1:11" s="9" customFormat="1" x14ac:dyDescent="0.2">
      <c r="A6" s="9" t="s">
        <v>4</v>
      </c>
      <c r="B6" s="9" t="s">
        <v>44</v>
      </c>
      <c r="C6" s="9" t="s">
        <v>93</v>
      </c>
      <c r="D6" s="10">
        <v>16.399999999999999</v>
      </c>
      <c r="E6" s="10">
        <v>11.39</v>
      </c>
      <c r="F6" s="10">
        <f t="shared" si="0"/>
        <v>1.3711948666469114</v>
      </c>
      <c r="G6" s="9">
        <v>69</v>
      </c>
      <c r="H6" s="10">
        <v>92.65</v>
      </c>
      <c r="I6" s="10">
        <v>7.16</v>
      </c>
      <c r="J6" s="10">
        <f t="shared" si="1"/>
        <v>0.86196270809410747</v>
      </c>
      <c r="K6" s="9">
        <v>69</v>
      </c>
    </row>
    <row r="7" spans="1:11" s="9" customFormat="1" x14ac:dyDescent="0.2">
      <c r="A7" s="9" t="s">
        <v>4</v>
      </c>
      <c r="B7" s="9" t="s">
        <v>43</v>
      </c>
      <c r="C7" s="9" t="s">
        <v>93</v>
      </c>
      <c r="D7" s="10">
        <v>53.92</v>
      </c>
      <c r="E7" s="10">
        <v>10.97</v>
      </c>
      <c r="F7" s="10">
        <f t="shared" si="0"/>
        <v>1.3206328083508883</v>
      </c>
      <c r="G7" s="9">
        <v>69</v>
      </c>
      <c r="H7" s="10">
        <v>93.91</v>
      </c>
      <c r="I7" s="10">
        <v>5.23</v>
      </c>
      <c r="J7" s="10">
        <f t="shared" si="1"/>
        <v>0.62961801163857301</v>
      </c>
      <c r="K7" s="9">
        <v>69</v>
      </c>
    </row>
    <row r="8" spans="1:11" s="9" customFormat="1" x14ac:dyDescent="0.2">
      <c r="A8" s="9" t="s">
        <v>46</v>
      </c>
      <c r="B8" s="9" t="s">
        <v>48</v>
      </c>
      <c r="C8" s="9" t="s">
        <v>94</v>
      </c>
      <c r="D8" s="10">
        <v>58.4</v>
      </c>
      <c r="E8" s="10">
        <v>22.4</v>
      </c>
      <c r="F8" s="10">
        <f t="shared" si="0"/>
        <v>0.89671766130848785</v>
      </c>
      <c r="G8" s="9">
        <f>52*2*6</f>
        <v>624</v>
      </c>
      <c r="H8" s="10">
        <v>43.9</v>
      </c>
      <c r="I8" s="10">
        <v>34.6</v>
      </c>
      <c r="J8" s="10">
        <f t="shared" si="1"/>
        <v>1.3851085304140038</v>
      </c>
      <c r="K8" s="9">
        <f>52*2*6</f>
        <v>624</v>
      </c>
    </row>
    <row r="9" spans="1:11" s="9" customFormat="1" x14ac:dyDescent="0.2">
      <c r="A9" s="9" t="s">
        <v>46</v>
      </c>
      <c r="B9" s="9" t="s">
        <v>47</v>
      </c>
      <c r="C9" s="9" t="s">
        <v>94</v>
      </c>
      <c r="D9" s="10">
        <v>81.3</v>
      </c>
      <c r="E9" s="10">
        <v>14.7</v>
      </c>
      <c r="F9" s="10">
        <f t="shared" si="0"/>
        <v>0.83222362009627771</v>
      </c>
      <c r="G9" s="9">
        <f>52*6</f>
        <v>312</v>
      </c>
      <c r="H9" s="10">
        <v>61</v>
      </c>
      <c r="I9" s="10">
        <v>26</v>
      </c>
      <c r="J9" s="10">
        <f t="shared" si="1"/>
        <v>1.4719601443879744</v>
      </c>
      <c r="K9" s="9">
        <f>52*6</f>
        <v>312</v>
      </c>
    </row>
    <row r="10" spans="1:11" s="9" customFormat="1" x14ac:dyDescent="0.2">
      <c r="A10" s="9" t="s">
        <v>3</v>
      </c>
      <c r="B10" s="9" t="s">
        <v>30</v>
      </c>
      <c r="C10" s="9" t="s">
        <v>93</v>
      </c>
      <c r="D10" s="10">
        <f>'Tao et al., 2010'!$B$9</f>
        <v>66.397515527950304</v>
      </c>
      <c r="E10" s="10">
        <f>'Tao et al., 2010'!$D$9</f>
        <v>6.5217391304346961</v>
      </c>
      <c r="F10" s="10">
        <f t="shared" si="0"/>
        <v>0.34136342777622181</v>
      </c>
      <c r="G10" s="9">
        <v>365</v>
      </c>
      <c r="H10" s="10">
        <f>'Tao et al., 2010'!$B$3</f>
        <v>68.985507246376798</v>
      </c>
      <c r="I10" s="10">
        <f>'Tao et al., 2010'!$D$3</f>
        <v>4.0372670807452948</v>
      </c>
      <c r="J10" s="10">
        <f t="shared" si="1"/>
        <v>0.21132021719480434</v>
      </c>
      <c r="K10" s="9">
        <v>365</v>
      </c>
    </row>
    <row r="11" spans="1:11" s="9" customFormat="1" x14ac:dyDescent="0.2">
      <c r="A11" s="9" t="s">
        <v>3</v>
      </c>
      <c r="B11" s="9" t="s">
        <v>31</v>
      </c>
      <c r="C11" s="9" t="s">
        <v>93</v>
      </c>
      <c r="D11" s="10">
        <f>'Tao et al., 2010'!$B$10</f>
        <v>69.917184265010306</v>
      </c>
      <c r="E11" s="10">
        <f>'Tao et al., 2010'!$D$10</f>
        <v>5.175983436852988</v>
      </c>
      <c r="F11" s="10">
        <f t="shared" si="0"/>
        <v>0.2709233553779567</v>
      </c>
      <c r="G11" s="9">
        <v>365</v>
      </c>
      <c r="H11" s="10">
        <f>'Tao et al., 2010'!$B$4</f>
        <v>71.884057971014499</v>
      </c>
      <c r="I11" s="10">
        <f>'Tao et al., 2010'!$D$4</f>
        <v>3.9337474120082021</v>
      </c>
      <c r="J11" s="10">
        <f t="shared" si="1"/>
        <v>0.20590175008724348</v>
      </c>
      <c r="K11" s="9">
        <v>365</v>
      </c>
    </row>
    <row r="12" spans="1:11" s="9" customFormat="1" x14ac:dyDescent="0.2">
      <c r="A12" s="9" t="s">
        <v>3</v>
      </c>
      <c r="B12" s="9" t="s">
        <v>32</v>
      </c>
      <c r="C12" s="9" t="s">
        <v>93</v>
      </c>
      <c r="D12" s="10">
        <f>'Tao et al., 2010'!$B$11</f>
        <v>51.594202898550698</v>
      </c>
      <c r="E12" s="10">
        <f>'Tao et al., 2010'!$D$11</f>
        <v>3.4161490683230014</v>
      </c>
      <c r="F12" s="10">
        <f t="shared" si="0"/>
        <v>0.17880941454945296</v>
      </c>
      <c r="G12" s="9">
        <v>365</v>
      </c>
      <c r="H12" s="10">
        <f>'Tao et al., 2010'!$B$5</f>
        <v>58.530020703933701</v>
      </c>
      <c r="I12" s="10">
        <f>'Tao et al., 2010'!$D$5</f>
        <v>3.7267080745342014</v>
      </c>
      <c r="J12" s="10">
        <f t="shared" si="1"/>
        <v>0.19506481587213143</v>
      </c>
      <c r="K12" s="9">
        <v>365</v>
      </c>
    </row>
    <row r="13" spans="1:11" s="9" customFormat="1" x14ac:dyDescent="0.2">
      <c r="A13" s="9" t="s">
        <v>3</v>
      </c>
      <c r="B13" s="9" t="s">
        <v>33</v>
      </c>
      <c r="C13" s="9" t="s">
        <v>93</v>
      </c>
      <c r="D13" s="10">
        <f>'Tao et al., 2010'!$B$12</f>
        <v>56.0455486542443</v>
      </c>
      <c r="E13" s="10">
        <f>'Tao et al., 2010'!$D$12</f>
        <v>3.8302277432712017</v>
      </c>
      <c r="F13" s="10">
        <f t="shared" si="0"/>
        <v>0.20048328297968745</v>
      </c>
      <c r="G13" s="9">
        <v>365</v>
      </c>
      <c r="H13" s="10">
        <f>'Tao et al., 2010'!$B$6</f>
        <v>63.188405797101403</v>
      </c>
      <c r="I13" s="10">
        <f>'Tao et al., 2010'!$D$6</f>
        <v>4.3478260869564949</v>
      </c>
      <c r="J13" s="10">
        <f t="shared" si="1"/>
        <v>0.22757561851748281</v>
      </c>
      <c r="K13" s="9">
        <v>365</v>
      </c>
    </row>
    <row r="14" spans="1:11" x14ac:dyDescent="0.2">
      <c r="A14" t="s">
        <v>2</v>
      </c>
      <c r="B14" t="s">
        <v>26</v>
      </c>
      <c r="C14" t="s">
        <v>95</v>
      </c>
      <c r="D14" s="2">
        <v>71.16</v>
      </c>
      <c r="E14" s="2">
        <v>9.8699999999999992</v>
      </c>
      <c r="F14" s="2">
        <f t="shared" si="0"/>
        <v>2.8492235784508031</v>
      </c>
      <c r="G14">
        <v>12</v>
      </c>
      <c r="H14" s="2">
        <v>70.87</v>
      </c>
      <c r="I14" s="2">
        <v>8.49</v>
      </c>
      <c r="J14" s="2">
        <f t="shared" si="1"/>
        <v>2.4508518927099616</v>
      </c>
      <c r="K14">
        <v>12</v>
      </c>
    </row>
    <row r="15" spans="1:11" x14ac:dyDescent="0.2">
      <c r="A15" t="s">
        <v>2</v>
      </c>
      <c r="B15" t="s">
        <v>27</v>
      </c>
      <c r="C15" t="s">
        <v>95</v>
      </c>
      <c r="D15" s="2">
        <v>46.34</v>
      </c>
      <c r="E15" s="2">
        <v>3.68</v>
      </c>
      <c r="F15" s="2">
        <f t="shared" si="0"/>
        <v>1.0623244953089115</v>
      </c>
      <c r="G15">
        <v>12</v>
      </c>
      <c r="H15" s="2">
        <v>71.16</v>
      </c>
      <c r="I15" s="2">
        <v>9.8699999999999992</v>
      </c>
      <c r="J15" s="2">
        <f t="shared" si="1"/>
        <v>2.8492235784508031</v>
      </c>
      <c r="K15">
        <v>12</v>
      </c>
    </row>
    <row r="16" spans="1:11" x14ac:dyDescent="0.2">
      <c r="A16" t="s">
        <v>2</v>
      </c>
      <c r="B16" t="s">
        <v>28</v>
      </c>
      <c r="C16" t="s">
        <v>95</v>
      </c>
      <c r="D16" s="2">
        <f>'Wang et al., 2022'!B16</f>
        <v>40.887857142857087</v>
      </c>
      <c r="E16" s="2">
        <f>'Wang et al., 2022'!B17</f>
        <v>4.6065301364431877</v>
      </c>
      <c r="F16" s="2">
        <f t="shared" si="0"/>
        <v>1.329790707152799</v>
      </c>
      <c r="G16">
        <v>12</v>
      </c>
      <c r="H16" s="2">
        <v>69.36</v>
      </c>
      <c r="I16" s="2">
        <v>3.97</v>
      </c>
      <c r="J16" s="2">
        <f t="shared" si="1"/>
        <v>1.1460402843414073</v>
      </c>
      <c r="K16">
        <v>12</v>
      </c>
    </row>
    <row r="17" spans="1:11" x14ac:dyDescent="0.2">
      <c r="A17" t="s">
        <v>2</v>
      </c>
      <c r="B17" t="s">
        <v>29</v>
      </c>
      <c r="C17" t="s">
        <v>95</v>
      </c>
      <c r="D17" s="2">
        <f>'Wang et al., 2022'!C16</f>
        <v>45.600219780219724</v>
      </c>
      <c r="E17" s="2">
        <f>'Wang et al., 2022'!C17</f>
        <v>2.3275453713346472</v>
      </c>
      <c r="F17" s="2">
        <f t="shared" si="0"/>
        <v>0.64554493710122629</v>
      </c>
      <c r="G17">
        <v>13</v>
      </c>
      <c r="H17" s="2">
        <v>85.26</v>
      </c>
      <c r="I17" s="2">
        <v>3.07</v>
      </c>
      <c r="J17" s="2">
        <f t="shared" si="1"/>
        <v>0.85146480120572665</v>
      </c>
      <c r="K17">
        <v>13</v>
      </c>
    </row>
    <row r="18" spans="1:11" s="9" customFormat="1" x14ac:dyDescent="0.2">
      <c r="A18" s="9" t="s">
        <v>5</v>
      </c>
      <c r="B18" s="9" t="s">
        <v>39</v>
      </c>
      <c r="C18" s="9" t="s">
        <v>96</v>
      </c>
      <c r="D18" s="10">
        <f>'Wang et al., 2023'!B32</f>
        <v>46.20653319283452</v>
      </c>
      <c r="E18" s="10">
        <f>'Wang et al., 2023'!B33</f>
        <v>5.641539584162353</v>
      </c>
      <c r="F18" s="10">
        <f t="shared" si="0"/>
        <v>0.55859565578640036</v>
      </c>
      <c r="G18" s="9">
        <f>34*3</f>
        <v>102</v>
      </c>
      <c r="H18" s="10">
        <f>'Wang et al., 2023'!E32</f>
        <v>67.513171759747053</v>
      </c>
      <c r="I18" s="10">
        <f>'Wang et al., 2023'!E33</f>
        <v>15.873309913795541</v>
      </c>
      <c r="J18" s="10">
        <f t="shared" si="1"/>
        <v>1.5716918810051943</v>
      </c>
      <c r="K18" s="9">
        <f>34*3</f>
        <v>102</v>
      </c>
    </row>
    <row r="19" spans="1:11" s="9" customFormat="1" x14ac:dyDescent="0.2">
      <c r="A19" s="9" t="s">
        <v>5</v>
      </c>
      <c r="B19" s="9" t="s">
        <v>40</v>
      </c>
      <c r="C19" s="9" t="s">
        <v>96</v>
      </c>
      <c r="D19" s="10">
        <f>'Wang et al., 2023'!C32</f>
        <v>48.181388757675911</v>
      </c>
      <c r="E19" s="10">
        <f>'Wang et al., 2023'!C33</f>
        <v>7.7984671345299788</v>
      </c>
      <c r="F19" s="10">
        <f t="shared" si="0"/>
        <v>0.44580869328408218</v>
      </c>
      <c r="G19" s="9">
        <f>(136-34)*3</f>
        <v>306</v>
      </c>
      <c r="H19" s="9">
        <v>87.51</v>
      </c>
      <c r="I19" s="9">
        <v>2.2999999999999998</v>
      </c>
      <c r="J19" s="10">
        <f t="shared" si="1"/>
        <v>0.13148224860925678</v>
      </c>
      <c r="K19" s="9">
        <f>(136-34)*3</f>
        <v>306</v>
      </c>
    </row>
    <row r="20" spans="1:11" s="9" customFormat="1" x14ac:dyDescent="0.2">
      <c r="A20" s="9" t="s">
        <v>5</v>
      </c>
      <c r="B20" s="9" t="s">
        <v>41</v>
      </c>
      <c r="C20" s="9" t="s">
        <v>96</v>
      </c>
      <c r="D20" s="10">
        <f>'Wang et al., 2023'!D32</f>
        <v>41.452054794520492</v>
      </c>
      <c r="E20" s="10">
        <f>'Wang et al., 2023'!D33</f>
        <v>8.5220894522419428</v>
      </c>
      <c r="F20" s="10">
        <f t="shared" si="0"/>
        <v>0.72544843019312011</v>
      </c>
      <c r="G20" s="9">
        <f>(182-136)*3</f>
        <v>138</v>
      </c>
      <c r="H20" s="9">
        <v>76.239999999999995</v>
      </c>
      <c r="I20" s="9">
        <v>5.4</v>
      </c>
      <c r="J20" s="10">
        <f t="shared" si="1"/>
        <v>0.4596785266097243</v>
      </c>
      <c r="K20" s="9">
        <f>(182-136)*3</f>
        <v>138</v>
      </c>
    </row>
    <row r="21" spans="1:11" x14ac:dyDescent="0.2">
      <c r="A21" t="s">
        <v>6</v>
      </c>
      <c r="B21" t="s">
        <v>45</v>
      </c>
      <c r="C21" t="s">
        <v>97</v>
      </c>
      <c r="D21" s="2">
        <f>'Xiong et al., 2011'!C18</f>
        <v>70.893879449257071</v>
      </c>
      <c r="E21" s="2">
        <f>'Xiong et al., 2011'!C19</f>
        <v>10.473411597017565</v>
      </c>
      <c r="F21" s="2">
        <f t="shared" si="0"/>
        <v>2.7042232462149767</v>
      </c>
      <c r="G21">
        <v>15</v>
      </c>
      <c r="H21" s="2">
        <f>'Xiong et al., 2011'!E18</f>
        <v>82.185367966573494</v>
      </c>
      <c r="I21" s="2">
        <f>'Xiong et al., 2011'!E19</f>
        <v>7.1072045024348229</v>
      </c>
      <c r="J21" s="2">
        <f t="shared" si="1"/>
        <v>1.8350723117346959</v>
      </c>
      <c r="K21">
        <v>15</v>
      </c>
    </row>
    <row r="22" spans="1:11" x14ac:dyDescent="0.2">
      <c r="A22" t="s">
        <v>6</v>
      </c>
      <c r="B22" t="s">
        <v>45</v>
      </c>
      <c r="C22" t="s">
        <v>98</v>
      </c>
      <c r="D22" s="2">
        <f>'Xiong et al., 2011'!C18</f>
        <v>70.893879449257071</v>
      </c>
      <c r="E22" s="2">
        <f>'Xiong et al., 2011'!C19</f>
        <v>10.473411597017565</v>
      </c>
      <c r="F22" s="2">
        <f t="shared" si="0"/>
        <v>2.7042232462149767</v>
      </c>
      <c r="G22">
        <v>15</v>
      </c>
      <c r="H22" s="2">
        <f>'Xiong et al., 2011'!G18</f>
        <v>91.317362097342397</v>
      </c>
      <c r="I22" s="2">
        <f>'Xiong et al., 2011'!G19</f>
        <v>4.1408133757933934</v>
      </c>
      <c r="J22" s="2">
        <f t="shared" si="1"/>
        <v>1.0691534162800485</v>
      </c>
      <c r="K22">
        <v>15</v>
      </c>
    </row>
    <row r="23" spans="1:11" x14ac:dyDescent="0.2">
      <c r="A23" t="s">
        <v>55</v>
      </c>
      <c r="B23" t="s">
        <v>52</v>
      </c>
      <c r="C23" t="s">
        <v>99</v>
      </c>
      <c r="D23" s="2">
        <v>36.799999999999997</v>
      </c>
      <c r="E23" s="2">
        <v>5.7</v>
      </c>
      <c r="F23" s="2">
        <f t="shared" si="0"/>
        <v>1.1635076278220098</v>
      </c>
      <c r="G23">
        <f>12*2</f>
        <v>24</v>
      </c>
      <c r="H23" s="2">
        <v>86</v>
      </c>
      <c r="I23" s="2">
        <v>5.6</v>
      </c>
      <c r="J23" s="2">
        <f t="shared" si="1"/>
        <v>1.1430952132988166</v>
      </c>
      <c r="K23">
        <f>12*2</f>
        <v>24</v>
      </c>
    </row>
    <row r="24" spans="1:11" x14ac:dyDescent="0.2">
      <c r="A24" t="s">
        <v>55</v>
      </c>
      <c r="B24" t="s">
        <v>53</v>
      </c>
      <c r="C24" t="s">
        <v>100</v>
      </c>
      <c r="D24" s="2">
        <v>36.799999999999997</v>
      </c>
      <c r="E24" s="2">
        <v>5.7</v>
      </c>
      <c r="F24" s="2">
        <f t="shared" si="0"/>
        <v>1.1635076278220098</v>
      </c>
      <c r="G24">
        <f>12*2</f>
        <v>24</v>
      </c>
      <c r="H24" s="2">
        <v>73.8</v>
      </c>
      <c r="I24" s="2">
        <v>8.1999999999999993</v>
      </c>
      <c r="J24" s="2">
        <f t="shared" si="1"/>
        <v>1.6738179909018385</v>
      </c>
      <c r="K24">
        <f>12*2</f>
        <v>24</v>
      </c>
    </row>
    <row r="25" spans="1:11" x14ac:dyDescent="0.2">
      <c r="A25" t="s">
        <v>55</v>
      </c>
      <c r="B25" t="s">
        <v>54</v>
      </c>
      <c r="C25" t="s">
        <v>93</v>
      </c>
      <c r="D25" s="2">
        <v>36.799999999999997</v>
      </c>
      <c r="E25" s="2">
        <v>5.7</v>
      </c>
      <c r="F25" s="2">
        <f t="shared" si="0"/>
        <v>1.1635076278220098</v>
      </c>
      <c r="G25">
        <f>12*2</f>
        <v>24</v>
      </c>
      <c r="H25" s="2">
        <v>76.900000000000006</v>
      </c>
      <c r="I25" s="2">
        <v>8.1999999999999993</v>
      </c>
      <c r="J25" s="2">
        <f t="shared" si="1"/>
        <v>1.6738179909018385</v>
      </c>
      <c r="K25">
        <f>12*2</f>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6FD5-95F2-1447-8DCD-CE8F54A34B43}">
  <dimension ref="A1:K22"/>
  <sheetViews>
    <sheetView workbookViewId="0">
      <selection activeCell="F32" sqref="F32"/>
    </sheetView>
  </sheetViews>
  <sheetFormatPr baseColWidth="10" defaultRowHeight="16" x14ac:dyDescent="0.2"/>
  <cols>
    <col min="1" max="1" width="25.6640625" bestFit="1" customWidth="1"/>
    <col min="2" max="2" width="14.83203125" bestFit="1" customWidth="1"/>
    <col min="3" max="3" width="25.1640625" bestFit="1" customWidth="1"/>
    <col min="4" max="4" width="12" bestFit="1" customWidth="1"/>
    <col min="5" max="5" width="10.83203125" customWidth="1"/>
    <col min="6" max="6" width="14.5" bestFit="1" customWidth="1"/>
    <col min="7" max="9" width="10.83203125" customWidth="1"/>
    <col min="10" max="10" width="12.33203125" bestFit="1" customWidth="1"/>
    <col min="11" max="11" width="10.83203125" customWidth="1"/>
  </cols>
  <sheetData>
    <row r="1" spans="1:11" x14ac:dyDescent="0.2">
      <c r="A1" s="1" t="s">
        <v>0</v>
      </c>
      <c r="B1" s="1" t="s">
        <v>22</v>
      </c>
      <c r="C1" s="1" t="s">
        <v>83</v>
      </c>
      <c r="D1" s="1" t="s">
        <v>84</v>
      </c>
      <c r="E1" s="1" t="s">
        <v>85</v>
      </c>
      <c r="F1" s="1" t="s">
        <v>86</v>
      </c>
      <c r="G1" s="1" t="s">
        <v>87</v>
      </c>
      <c r="H1" s="1" t="s">
        <v>88</v>
      </c>
      <c r="I1" s="1" t="s">
        <v>89</v>
      </c>
      <c r="J1" s="1" t="s">
        <v>90</v>
      </c>
      <c r="K1" s="1" t="s">
        <v>91</v>
      </c>
    </row>
    <row r="2" spans="1:11" x14ac:dyDescent="0.2">
      <c r="A2" t="s">
        <v>1</v>
      </c>
      <c r="B2" t="s">
        <v>23</v>
      </c>
      <c r="C2" t="s">
        <v>92</v>
      </c>
      <c r="D2" s="2">
        <v>75.2</v>
      </c>
      <c r="E2" s="2">
        <v>30.8</v>
      </c>
      <c r="F2" s="2">
        <f t="shared" ref="F2:F22" si="0">E2/SQRT(G2)</f>
        <v>4.2711915109342646</v>
      </c>
      <c r="G2">
        <v>52</v>
      </c>
      <c r="H2" s="2">
        <v>78.900000000000006</v>
      </c>
      <c r="I2" s="2">
        <v>25.1</v>
      </c>
      <c r="J2" s="2">
        <f t="shared" ref="J2:J22" si="1">I2/SQRT(K2)</f>
        <v>3.4807437313133129</v>
      </c>
      <c r="K2">
        <v>52</v>
      </c>
    </row>
    <row r="3" spans="1:11" x14ac:dyDescent="0.2">
      <c r="A3" t="s">
        <v>1</v>
      </c>
      <c r="B3" t="s">
        <v>24</v>
      </c>
      <c r="C3" t="s">
        <v>92</v>
      </c>
      <c r="D3" s="2">
        <v>48.3</v>
      </c>
      <c r="E3" s="2">
        <v>15.2</v>
      </c>
      <c r="F3" s="2">
        <f t="shared" si="0"/>
        <v>2.1078607456558704</v>
      </c>
      <c r="G3">
        <v>52</v>
      </c>
      <c r="H3" s="2">
        <v>59.7</v>
      </c>
      <c r="I3" s="2">
        <v>14.5</v>
      </c>
      <c r="J3" s="2">
        <f t="shared" si="1"/>
        <v>2.0107882113164557</v>
      </c>
      <c r="K3">
        <v>52</v>
      </c>
    </row>
    <row r="4" spans="1:11" x14ac:dyDescent="0.2">
      <c r="A4" t="s">
        <v>1</v>
      </c>
      <c r="B4" t="s">
        <v>25</v>
      </c>
      <c r="C4" t="s">
        <v>92</v>
      </c>
      <c r="D4" s="2">
        <v>56.5</v>
      </c>
      <c r="E4" s="2">
        <v>18.7</v>
      </c>
      <c r="F4" s="2">
        <f t="shared" si="0"/>
        <v>2.593223417352946</v>
      </c>
      <c r="G4">
        <v>52</v>
      </c>
      <c r="H4" s="2">
        <v>69.7</v>
      </c>
      <c r="I4" s="2">
        <v>20.399999999999999</v>
      </c>
      <c r="J4" s="2">
        <f t="shared" si="1"/>
        <v>2.8289710007486684</v>
      </c>
      <c r="K4">
        <v>52</v>
      </c>
    </row>
    <row r="5" spans="1:11" s="9" customFormat="1" x14ac:dyDescent="0.2">
      <c r="A5" s="9" t="s">
        <v>46</v>
      </c>
      <c r="B5" s="9" t="s">
        <v>48</v>
      </c>
      <c r="C5" s="9" t="s">
        <v>94</v>
      </c>
      <c r="D5" s="10">
        <v>58.4</v>
      </c>
      <c r="E5" s="10">
        <v>22.4</v>
      </c>
      <c r="F5" s="10">
        <f t="shared" si="0"/>
        <v>0.89671766130848785</v>
      </c>
      <c r="G5" s="9">
        <f>52*2*6</f>
        <v>624</v>
      </c>
      <c r="H5" s="10">
        <v>43.9</v>
      </c>
      <c r="I5" s="10">
        <v>34.6</v>
      </c>
      <c r="J5" s="10">
        <f t="shared" si="1"/>
        <v>1.3851085304140038</v>
      </c>
      <c r="K5" s="9">
        <f>52*2*6</f>
        <v>624</v>
      </c>
    </row>
    <row r="6" spans="1:11" s="9" customFormat="1" x14ac:dyDescent="0.2">
      <c r="A6" s="9" t="s">
        <v>46</v>
      </c>
      <c r="B6" s="9" t="s">
        <v>47</v>
      </c>
      <c r="C6" s="9" t="s">
        <v>94</v>
      </c>
      <c r="D6" s="10">
        <v>81.3</v>
      </c>
      <c r="E6" s="10">
        <v>14.7</v>
      </c>
      <c r="F6" s="10">
        <f t="shared" si="0"/>
        <v>0.83222362009627771</v>
      </c>
      <c r="G6" s="9">
        <f>52*6</f>
        <v>312</v>
      </c>
      <c r="H6" s="10">
        <v>61</v>
      </c>
      <c r="I6" s="10">
        <v>26</v>
      </c>
      <c r="J6" s="10">
        <f t="shared" si="1"/>
        <v>1.4719601443879744</v>
      </c>
      <c r="K6" s="9">
        <f>52*6</f>
        <v>312</v>
      </c>
    </row>
    <row r="7" spans="1:11" s="9" customFormat="1" x14ac:dyDescent="0.2">
      <c r="A7" s="9" t="s">
        <v>3</v>
      </c>
      <c r="B7" s="9" t="s">
        <v>30</v>
      </c>
      <c r="C7" s="9" t="s">
        <v>93</v>
      </c>
      <c r="D7" s="10">
        <f>'Tao et al., 2010'!$B$9</f>
        <v>66.397515527950304</v>
      </c>
      <c r="E7" s="10">
        <f>'Tao et al., 2010'!$D$9</f>
        <v>6.5217391304346961</v>
      </c>
      <c r="F7" s="10">
        <f t="shared" si="0"/>
        <v>0.34136342777622181</v>
      </c>
      <c r="G7" s="9">
        <v>365</v>
      </c>
      <c r="H7" s="10">
        <f>'Tao et al., 2010'!$B$3</f>
        <v>68.985507246376798</v>
      </c>
      <c r="I7" s="10">
        <f>'Tao et al., 2010'!$D$3</f>
        <v>4.0372670807452948</v>
      </c>
      <c r="J7" s="10">
        <f t="shared" si="1"/>
        <v>0.21132021719480434</v>
      </c>
      <c r="K7" s="9">
        <v>365</v>
      </c>
    </row>
    <row r="8" spans="1:11" s="9" customFormat="1" x14ac:dyDescent="0.2">
      <c r="A8" s="9" t="s">
        <v>3</v>
      </c>
      <c r="B8" s="9" t="s">
        <v>31</v>
      </c>
      <c r="C8" s="9" t="s">
        <v>93</v>
      </c>
      <c r="D8" s="10">
        <f>'Tao et al., 2010'!$B$10</f>
        <v>69.917184265010306</v>
      </c>
      <c r="E8" s="10">
        <f>'Tao et al., 2010'!$D$10</f>
        <v>5.175983436852988</v>
      </c>
      <c r="F8" s="10">
        <f t="shared" si="0"/>
        <v>0.2709233553779567</v>
      </c>
      <c r="G8" s="9">
        <v>365</v>
      </c>
      <c r="H8" s="10">
        <f>'Tao et al., 2010'!$B$4</f>
        <v>71.884057971014499</v>
      </c>
      <c r="I8" s="10">
        <f>'Tao et al., 2010'!$D$4</f>
        <v>3.9337474120082021</v>
      </c>
      <c r="J8" s="10">
        <f t="shared" si="1"/>
        <v>0.20590175008724348</v>
      </c>
      <c r="K8" s="9">
        <v>365</v>
      </c>
    </row>
    <row r="9" spans="1:11" s="9" customFormat="1" x14ac:dyDescent="0.2">
      <c r="A9" s="9" t="s">
        <v>3</v>
      </c>
      <c r="B9" s="9" t="s">
        <v>32</v>
      </c>
      <c r="C9" s="9" t="s">
        <v>93</v>
      </c>
      <c r="D9" s="10">
        <f>'Tao et al., 2010'!$B$11</f>
        <v>51.594202898550698</v>
      </c>
      <c r="E9" s="10">
        <f>'Tao et al., 2010'!$D$11</f>
        <v>3.4161490683230014</v>
      </c>
      <c r="F9" s="10">
        <f t="shared" si="0"/>
        <v>0.17880941454945296</v>
      </c>
      <c r="G9" s="9">
        <v>365</v>
      </c>
      <c r="H9" s="10">
        <f>'Tao et al., 2010'!$B$5</f>
        <v>58.530020703933701</v>
      </c>
      <c r="I9" s="10">
        <f>'Tao et al., 2010'!$D$5</f>
        <v>3.7267080745342014</v>
      </c>
      <c r="J9" s="10">
        <f t="shared" si="1"/>
        <v>0.19506481587213143</v>
      </c>
      <c r="K9" s="9">
        <v>365</v>
      </c>
    </row>
    <row r="10" spans="1:11" s="9" customFormat="1" x14ac:dyDescent="0.2">
      <c r="A10" s="9" t="s">
        <v>3</v>
      </c>
      <c r="B10" s="9" t="s">
        <v>33</v>
      </c>
      <c r="C10" s="9" t="s">
        <v>93</v>
      </c>
      <c r="D10" s="10">
        <f>'Tao et al., 2010'!$B$12</f>
        <v>56.0455486542443</v>
      </c>
      <c r="E10" s="10">
        <f>'Tao et al., 2010'!$D$12</f>
        <v>3.8302277432712017</v>
      </c>
      <c r="F10" s="10">
        <f t="shared" si="0"/>
        <v>0.20048328297968745</v>
      </c>
      <c r="G10" s="9">
        <v>365</v>
      </c>
      <c r="H10" s="10">
        <f>'Tao et al., 2010'!$B$6</f>
        <v>63.188405797101403</v>
      </c>
      <c r="I10" s="10">
        <f>'Tao et al., 2010'!$D$6</f>
        <v>4.3478260869564949</v>
      </c>
      <c r="J10" s="10">
        <f t="shared" si="1"/>
        <v>0.22757561851748281</v>
      </c>
      <c r="K10" s="9">
        <v>365</v>
      </c>
    </row>
    <row r="11" spans="1:11" x14ac:dyDescent="0.2">
      <c r="A11" t="s">
        <v>2</v>
      </c>
      <c r="B11" t="s">
        <v>26</v>
      </c>
      <c r="C11" t="s">
        <v>95</v>
      </c>
      <c r="D11" s="2">
        <v>71.16</v>
      </c>
      <c r="E11" s="2">
        <v>9.8699999999999992</v>
      </c>
      <c r="F11" s="2">
        <f t="shared" si="0"/>
        <v>2.8492235784508031</v>
      </c>
      <c r="G11">
        <v>12</v>
      </c>
      <c r="H11" s="2">
        <v>70.87</v>
      </c>
      <c r="I11" s="2">
        <v>8.49</v>
      </c>
      <c r="J11" s="2">
        <f t="shared" si="1"/>
        <v>2.4508518927099616</v>
      </c>
      <c r="K11">
        <v>12</v>
      </c>
    </row>
    <row r="12" spans="1:11" x14ac:dyDescent="0.2">
      <c r="A12" t="s">
        <v>2</v>
      </c>
      <c r="B12" t="s">
        <v>27</v>
      </c>
      <c r="C12" t="s">
        <v>95</v>
      </c>
      <c r="D12" s="2">
        <v>46.34</v>
      </c>
      <c r="E12" s="2">
        <v>3.68</v>
      </c>
      <c r="F12" s="2">
        <f t="shared" si="0"/>
        <v>1.0623244953089115</v>
      </c>
      <c r="G12">
        <v>12</v>
      </c>
      <c r="H12" s="2">
        <v>71.16</v>
      </c>
      <c r="I12" s="2">
        <v>9.8699999999999992</v>
      </c>
      <c r="J12" s="2">
        <f t="shared" si="1"/>
        <v>2.8492235784508031</v>
      </c>
      <c r="K12">
        <v>12</v>
      </c>
    </row>
    <row r="13" spans="1:11" x14ac:dyDescent="0.2">
      <c r="A13" t="s">
        <v>2</v>
      </c>
      <c r="B13" t="s">
        <v>28</v>
      </c>
      <c r="C13" t="s">
        <v>95</v>
      </c>
      <c r="D13" s="2">
        <f>'Wang et al., 2022'!B16</f>
        <v>40.887857142857087</v>
      </c>
      <c r="E13" s="2">
        <f>'Wang et al., 2022'!B17</f>
        <v>4.6065301364431877</v>
      </c>
      <c r="F13" s="2">
        <f t="shared" si="0"/>
        <v>1.329790707152799</v>
      </c>
      <c r="G13">
        <v>12</v>
      </c>
      <c r="H13" s="2">
        <v>69.36</v>
      </c>
      <c r="I13" s="2">
        <v>3.97</v>
      </c>
      <c r="J13" s="2">
        <f t="shared" si="1"/>
        <v>1.1460402843414073</v>
      </c>
      <c r="K13">
        <v>12</v>
      </c>
    </row>
    <row r="14" spans="1:11" x14ac:dyDescent="0.2">
      <c r="A14" t="s">
        <v>2</v>
      </c>
      <c r="B14" t="s">
        <v>29</v>
      </c>
      <c r="C14" t="s">
        <v>95</v>
      </c>
      <c r="D14" s="2">
        <f>'Wang et al., 2022'!C16</f>
        <v>45.600219780219724</v>
      </c>
      <c r="E14" s="2">
        <f>'Wang et al., 2022'!C17</f>
        <v>2.3275453713346472</v>
      </c>
      <c r="F14" s="2">
        <f t="shared" si="0"/>
        <v>0.64554493710122629</v>
      </c>
      <c r="G14">
        <v>13</v>
      </c>
      <c r="H14" s="2">
        <v>85.26</v>
      </c>
      <c r="I14" s="2">
        <v>3.07</v>
      </c>
      <c r="J14" s="2">
        <f t="shared" si="1"/>
        <v>0.85146480120572665</v>
      </c>
      <c r="K14">
        <v>13</v>
      </c>
    </row>
    <row r="15" spans="1:11" s="9" customFormat="1" x14ac:dyDescent="0.2">
      <c r="A15" s="9" t="s">
        <v>5</v>
      </c>
      <c r="B15" s="9" t="s">
        <v>39</v>
      </c>
      <c r="C15" s="9" t="s">
        <v>96</v>
      </c>
      <c r="D15" s="10">
        <f>'Wang et al., 2023'!B32</f>
        <v>46.20653319283452</v>
      </c>
      <c r="E15" s="10">
        <f>'Wang et al., 2023'!B33</f>
        <v>5.641539584162353</v>
      </c>
      <c r="F15" s="10">
        <f t="shared" si="0"/>
        <v>0.55859565578640036</v>
      </c>
      <c r="G15" s="9">
        <f>34*3</f>
        <v>102</v>
      </c>
      <c r="H15" s="10">
        <f>'Wang et al., 2023'!E32</f>
        <v>67.513171759747053</v>
      </c>
      <c r="I15" s="10">
        <f>'Wang et al., 2023'!E33</f>
        <v>15.873309913795541</v>
      </c>
      <c r="J15" s="10">
        <f t="shared" si="1"/>
        <v>1.5716918810051943</v>
      </c>
      <c r="K15" s="9">
        <f>34*3</f>
        <v>102</v>
      </c>
    </row>
    <row r="16" spans="1:11" s="9" customFormat="1" x14ac:dyDescent="0.2">
      <c r="A16" s="9" t="s">
        <v>5</v>
      </c>
      <c r="B16" s="9" t="s">
        <v>40</v>
      </c>
      <c r="C16" s="9" t="s">
        <v>96</v>
      </c>
      <c r="D16" s="10">
        <f>'Wang et al., 2023'!C32</f>
        <v>48.181388757675911</v>
      </c>
      <c r="E16" s="10">
        <f>'Wang et al., 2023'!C33</f>
        <v>7.7984671345299788</v>
      </c>
      <c r="F16" s="10">
        <f t="shared" si="0"/>
        <v>0.44580869328408218</v>
      </c>
      <c r="G16" s="9">
        <f>(136-34)*3</f>
        <v>306</v>
      </c>
      <c r="H16" s="9">
        <v>87.51</v>
      </c>
      <c r="I16" s="9">
        <v>2.2999999999999998</v>
      </c>
      <c r="J16" s="10">
        <f t="shared" si="1"/>
        <v>0.13148224860925678</v>
      </c>
      <c r="K16" s="9">
        <f>(136-34)*3</f>
        <v>306</v>
      </c>
    </row>
    <row r="17" spans="1:11" s="9" customFormat="1" x14ac:dyDescent="0.2">
      <c r="A17" s="9" t="s">
        <v>5</v>
      </c>
      <c r="B17" s="9" t="s">
        <v>41</v>
      </c>
      <c r="C17" s="9" t="s">
        <v>96</v>
      </c>
      <c r="D17" s="10">
        <f>'Wang et al., 2023'!D32</f>
        <v>41.452054794520492</v>
      </c>
      <c r="E17" s="10">
        <f>'Wang et al., 2023'!D33</f>
        <v>8.5220894522419428</v>
      </c>
      <c r="F17" s="10">
        <f t="shared" si="0"/>
        <v>0.72544843019312011</v>
      </c>
      <c r="G17" s="9">
        <f>(182-136)*3</f>
        <v>138</v>
      </c>
      <c r="H17" s="9">
        <v>76.239999999999995</v>
      </c>
      <c r="I17" s="9">
        <v>5.4</v>
      </c>
      <c r="J17" s="10">
        <f t="shared" si="1"/>
        <v>0.4596785266097243</v>
      </c>
      <c r="K17" s="9">
        <f>(182-136)*3</f>
        <v>138</v>
      </c>
    </row>
    <row r="18" spans="1:11" x14ac:dyDescent="0.2">
      <c r="A18" t="s">
        <v>6</v>
      </c>
      <c r="B18" t="s">
        <v>45</v>
      </c>
      <c r="C18" t="s">
        <v>97</v>
      </c>
      <c r="D18" s="2">
        <f>'Xiong et al., 2011'!C18</f>
        <v>70.893879449257071</v>
      </c>
      <c r="E18" s="2">
        <f>'Xiong et al., 2011'!C19</f>
        <v>10.473411597017565</v>
      </c>
      <c r="F18" s="2">
        <f t="shared" si="0"/>
        <v>2.7042232462149767</v>
      </c>
      <c r="G18">
        <v>15</v>
      </c>
      <c r="H18" s="2">
        <f>'Xiong et al., 2011'!E18</f>
        <v>82.185367966573494</v>
      </c>
      <c r="I18" s="2">
        <f>'Xiong et al., 2011'!E19</f>
        <v>7.1072045024348229</v>
      </c>
      <c r="J18" s="2">
        <f t="shared" si="1"/>
        <v>1.8350723117346959</v>
      </c>
      <c r="K18">
        <v>15</v>
      </c>
    </row>
    <row r="19" spans="1:11" x14ac:dyDescent="0.2">
      <c r="A19" t="s">
        <v>6</v>
      </c>
      <c r="B19" t="s">
        <v>45</v>
      </c>
      <c r="C19" t="s">
        <v>98</v>
      </c>
      <c r="D19" s="2">
        <f>'Xiong et al., 2011'!C18</f>
        <v>70.893879449257071</v>
      </c>
      <c r="E19" s="2">
        <f>'Xiong et al., 2011'!C19</f>
        <v>10.473411597017565</v>
      </c>
      <c r="F19" s="2">
        <f t="shared" si="0"/>
        <v>2.7042232462149767</v>
      </c>
      <c r="G19">
        <v>15</v>
      </c>
      <c r="H19" s="2">
        <f>'Xiong et al., 2011'!G18</f>
        <v>91.317362097342397</v>
      </c>
      <c r="I19" s="2">
        <f>'Xiong et al., 2011'!G19</f>
        <v>4.1408133757933934</v>
      </c>
      <c r="J19" s="2">
        <f t="shared" si="1"/>
        <v>1.0691534162800485</v>
      </c>
      <c r="K19">
        <v>15</v>
      </c>
    </row>
    <row r="20" spans="1:11" x14ac:dyDescent="0.2">
      <c r="A20" t="s">
        <v>55</v>
      </c>
      <c r="B20" t="s">
        <v>52</v>
      </c>
      <c r="C20" t="s">
        <v>99</v>
      </c>
      <c r="D20" s="2">
        <v>36.799999999999997</v>
      </c>
      <c r="E20" s="2">
        <v>5.7</v>
      </c>
      <c r="F20" s="2">
        <f t="shared" si="0"/>
        <v>1.1635076278220098</v>
      </c>
      <c r="G20">
        <f>12*2</f>
        <v>24</v>
      </c>
      <c r="H20" s="2">
        <v>86</v>
      </c>
      <c r="I20" s="2">
        <v>5.6</v>
      </c>
      <c r="J20" s="2">
        <f t="shared" si="1"/>
        <v>1.1430952132988166</v>
      </c>
      <c r="K20">
        <f>12*2</f>
        <v>24</v>
      </c>
    </row>
    <row r="21" spans="1:11" x14ac:dyDescent="0.2">
      <c r="A21" t="s">
        <v>55</v>
      </c>
      <c r="B21" t="s">
        <v>53</v>
      </c>
      <c r="C21" t="s">
        <v>100</v>
      </c>
      <c r="D21" s="2">
        <v>36.799999999999997</v>
      </c>
      <c r="E21" s="2">
        <v>5.7</v>
      </c>
      <c r="F21" s="2">
        <f t="shared" si="0"/>
        <v>1.1635076278220098</v>
      </c>
      <c r="G21">
        <f>12*2</f>
        <v>24</v>
      </c>
      <c r="H21" s="2">
        <v>73.8</v>
      </c>
      <c r="I21" s="2">
        <v>8.1999999999999993</v>
      </c>
      <c r="J21" s="2">
        <f t="shared" si="1"/>
        <v>1.6738179909018385</v>
      </c>
      <c r="K21">
        <f>12*2</f>
        <v>24</v>
      </c>
    </row>
    <row r="22" spans="1:11" x14ac:dyDescent="0.2">
      <c r="A22" t="s">
        <v>55</v>
      </c>
      <c r="B22" t="s">
        <v>54</v>
      </c>
      <c r="C22" t="s">
        <v>93</v>
      </c>
      <c r="D22" s="2">
        <v>36.799999999999997</v>
      </c>
      <c r="E22" s="2">
        <v>5.7</v>
      </c>
      <c r="F22" s="2">
        <f t="shared" si="0"/>
        <v>1.1635076278220098</v>
      </c>
      <c r="G22">
        <f>12*2</f>
        <v>24</v>
      </c>
      <c r="H22" s="2">
        <v>76.900000000000006</v>
      </c>
      <c r="I22" s="2">
        <v>8.1999999999999993</v>
      </c>
      <c r="J22" s="2">
        <f t="shared" si="1"/>
        <v>1.6738179909018385</v>
      </c>
      <c r="K22">
        <f>12*2</f>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15596-4865-6844-B349-B5F526B02B0B}">
  <dimension ref="A1:D12"/>
  <sheetViews>
    <sheetView workbookViewId="0">
      <selection activeCell="E18" sqref="E18"/>
    </sheetView>
  </sheetViews>
  <sheetFormatPr baseColWidth="10" defaultRowHeight="16" x14ac:dyDescent="0.2"/>
  <cols>
    <col min="3" max="3" width="11.5" bestFit="1" customWidth="1"/>
  </cols>
  <sheetData>
    <row r="1" spans="1:4" ht="19" x14ac:dyDescent="0.25">
      <c r="A1" s="8" t="s">
        <v>34</v>
      </c>
      <c r="B1" s="8"/>
      <c r="C1" s="8"/>
      <c r="D1" s="8"/>
    </row>
    <row r="2" spans="1:4" x14ac:dyDescent="0.2">
      <c r="B2" s="1" t="s">
        <v>36</v>
      </c>
      <c r="C2" s="1" t="s">
        <v>37</v>
      </c>
      <c r="D2" s="1" t="s">
        <v>38</v>
      </c>
    </row>
    <row r="3" spans="1:4" x14ac:dyDescent="0.2">
      <c r="A3" t="s">
        <v>30</v>
      </c>
      <c r="B3">
        <v>68.985507246376798</v>
      </c>
      <c r="C3">
        <v>73.022774327122093</v>
      </c>
      <c r="D3">
        <f>C3-B3</f>
        <v>4.0372670807452948</v>
      </c>
    </row>
    <row r="4" spans="1:4" x14ac:dyDescent="0.2">
      <c r="A4" t="s">
        <v>31</v>
      </c>
      <c r="B4">
        <v>71.884057971014499</v>
      </c>
      <c r="C4">
        <v>75.817805383022701</v>
      </c>
      <c r="D4">
        <f t="shared" ref="D4:D6" si="0">C4-B4</f>
        <v>3.9337474120082021</v>
      </c>
    </row>
    <row r="5" spans="1:4" x14ac:dyDescent="0.2">
      <c r="A5" t="s">
        <v>32</v>
      </c>
      <c r="B5">
        <v>58.530020703933701</v>
      </c>
      <c r="C5">
        <v>62.256728778467902</v>
      </c>
      <c r="D5">
        <f t="shared" si="0"/>
        <v>3.7267080745342014</v>
      </c>
    </row>
    <row r="6" spans="1:4" x14ac:dyDescent="0.2">
      <c r="A6" t="s">
        <v>33</v>
      </c>
      <c r="B6">
        <v>63.188405797101403</v>
      </c>
      <c r="C6">
        <v>67.536231884057898</v>
      </c>
      <c r="D6">
        <f t="shared" si="0"/>
        <v>4.3478260869564949</v>
      </c>
    </row>
    <row r="7" spans="1:4" ht="19" x14ac:dyDescent="0.25">
      <c r="A7" s="8" t="s">
        <v>35</v>
      </c>
      <c r="B7" s="8"/>
      <c r="C7" s="8"/>
      <c r="D7" s="8"/>
    </row>
    <row r="8" spans="1:4" x14ac:dyDescent="0.2">
      <c r="B8" s="1" t="s">
        <v>36</v>
      </c>
      <c r="C8" s="1" t="s">
        <v>37</v>
      </c>
      <c r="D8" s="1" t="s">
        <v>38</v>
      </c>
    </row>
    <row r="9" spans="1:4" x14ac:dyDescent="0.2">
      <c r="A9" t="s">
        <v>30</v>
      </c>
      <c r="B9">
        <v>66.397515527950304</v>
      </c>
      <c r="C9">
        <v>72.919254658385</v>
      </c>
      <c r="D9">
        <f>C9-B9</f>
        <v>6.5217391304346961</v>
      </c>
    </row>
    <row r="10" spans="1:4" x14ac:dyDescent="0.2">
      <c r="A10" t="s">
        <v>31</v>
      </c>
      <c r="B10">
        <v>69.917184265010306</v>
      </c>
      <c r="C10">
        <v>75.093167701863294</v>
      </c>
      <c r="D10">
        <f t="shared" ref="D10:D12" si="1">C10-B10</f>
        <v>5.175983436852988</v>
      </c>
    </row>
    <row r="11" spans="1:4" x14ac:dyDescent="0.2">
      <c r="A11" t="s">
        <v>32</v>
      </c>
      <c r="B11">
        <v>51.594202898550698</v>
      </c>
      <c r="C11">
        <v>55.010351966873699</v>
      </c>
      <c r="D11">
        <f t="shared" si="1"/>
        <v>3.4161490683230014</v>
      </c>
    </row>
    <row r="12" spans="1:4" x14ac:dyDescent="0.2">
      <c r="A12" t="s">
        <v>33</v>
      </c>
      <c r="B12">
        <v>56.0455486542443</v>
      </c>
      <c r="C12">
        <v>59.875776397515502</v>
      </c>
      <c r="D12">
        <f t="shared" si="1"/>
        <v>3.8302277432712017</v>
      </c>
    </row>
  </sheetData>
  <mergeCells count="2">
    <mergeCell ref="A1:D1"/>
    <mergeCell ref="A7:D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ABF92-F08E-CA46-8D73-B91490CD63B8}">
  <dimension ref="A1:C17"/>
  <sheetViews>
    <sheetView workbookViewId="0">
      <selection activeCell="A16" sqref="A16:A17"/>
    </sheetView>
  </sheetViews>
  <sheetFormatPr baseColWidth="10" defaultRowHeight="16" x14ac:dyDescent="0.2"/>
  <cols>
    <col min="2" max="2" width="24.33203125" bestFit="1" customWidth="1"/>
    <col min="3" max="3" width="24.5" bestFit="1" customWidth="1"/>
  </cols>
  <sheetData>
    <row r="1" spans="1:3" x14ac:dyDescent="0.2">
      <c r="B1" s="1" t="s">
        <v>16</v>
      </c>
      <c r="C1" s="1" t="s">
        <v>17</v>
      </c>
    </row>
    <row r="2" spans="1:3" x14ac:dyDescent="0.2">
      <c r="B2">
        <v>32.497142857142798</v>
      </c>
      <c r="C2">
        <v>47.9428571428571</v>
      </c>
    </row>
    <row r="3" spans="1:3" x14ac:dyDescent="0.2">
      <c r="B3">
        <v>38.325714285714298</v>
      </c>
      <c r="C3">
        <v>42.405714285714197</v>
      </c>
    </row>
    <row r="4" spans="1:3" x14ac:dyDescent="0.2">
      <c r="B4">
        <v>38.762857142857101</v>
      </c>
      <c r="C4">
        <v>45.611428571428497</v>
      </c>
    </row>
    <row r="5" spans="1:3" x14ac:dyDescent="0.2">
      <c r="B5">
        <v>41.385714285714201</v>
      </c>
      <c r="C5">
        <v>48.962857142857096</v>
      </c>
    </row>
    <row r="6" spans="1:3" x14ac:dyDescent="0.2">
      <c r="B6">
        <v>35.702857142857098</v>
      </c>
      <c r="C6">
        <v>48.6714285714285</v>
      </c>
    </row>
    <row r="7" spans="1:3" x14ac:dyDescent="0.2">
      <c r="B7">
        <v>42.988571428571397</v>
      </c>
      <c r="C7">
        <v>42.697142857142801</v>
      </c>
    </row>
    <row r="8" spans="1:3" x14ac:dyDescent="0.2">
      <c r="B8">
        <v>45.465714285714199</v>
      </c>
      <c r="C8">
        <v>48.38</v>
      </c>
    </row>
    <row r="9" spans="1:3" x14ac:dyDescent="0.2">
      <c r="B9">
        <v>40.365714285714198</v>
      </c>
      <c r="C9">
        <v>43.4257142857142</v>
      </c>
    </row>
    <row r="10" spans="1:3" x14ac:dyDescent="0.2">
      <c r="B10">
        <v>36.8685714285714</v>
      </c>
      <c r="C10">
        <v>43.571428571428498</v>
      </c>
    </row>
    <row r="11" spans="1:3" x14ac:dyDescent="0.2">
      <c r="B11">
        <v>42.988571428571397</v>
      </c>
      <c r="C11">
        <v>45.028571428571396</v>
      </c>
    </row>
    <row r="12" spans="1:3" x14ac:dyDescent="0.2">
      <c r="B12">
        <v>49.691428571428503</v>
      </c>
      <c r="C12">
        <v>42.988571428571397</v>
      </c>
    </row>
    <row r="13" spans="1:3" x14ac:dyDescent="0.2">
      <c r="B13">
        <v>45.611428571428497</v>
      </c>
      <c r="C13">
        <v>46.485714285714202</v>
      </c>
    </row>
    <row r="14" spans="1:3" x14ac:dyDescent="0.2">
      <c r="C14">
        <v>46.631428571428501</v>
      </c>
    </row>
    <row r="16" spans="1:3" x14ac:dyDescent="0.2">
      <c r="A16" s="3" t="s">
        <v>11</v>
      </c>
      <c r="B16">
        <f>AVERAGE(B2:B13)</f>
        <v>40.887857142857087</v>
      </c>
      <c r="C16">
        <f>AVERAGE(C2:C14)</f>
        <v>45.600219780219724</v>
      </c>
    </row>
    <row r="17" spans="1:3" x14ac:dyDescent="0.2">
      <c r="A17" s="3" t="s">
        <v>12</v>
      </c>
      <c r="B17">
        <f>_xlfn.STDEV.P(B2:B13)</f>
        <v>4.6065301364431877</v>
      </c>
      <c r="C17">
        <f>_xlfn.STDEV.P(C2:C14)</f>
        <v>2.3275453713346472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E9C4-DE6C-4142-9D4E-BD529895DF66}">
  <dimension ref="A1:E33"/>
  <sheetViews>
    <sheetView workbookViewId="0">
      <selection activeCell="H25" sqref="H25"/>
    </sheetView>
  </sheetViews>
  <sheetFormatPr baseColWidth="10" defaultRowHeight="16" x14ac:dyDescent="0.2"/>
  <cols>
    <col min="2" max="2" width="24.5" bestFit="1" customWidth="1"/>
    <col min="3" max="3" width="23" bestFit="1" customWidth="1"/>
    <col min="4" max="4" width="25.5" bestFit="1" customWidth="1"/>
    <col min="5" max="5" width="26" bestFit="1" customWidth="1"/>
  </cols>
  <sheetData>
    <row r="1" spans="2:5" x14ac:dyDescent="0.2">
      <c r="B1" s="1" t="s">
        <v>18</v>
      </c>
      <c r="C1" s="1" t="s">
        <v>19</v>
      </c>
      <c r="D1" s="1" t="s">
        <v>20</v>
      </c>
      <c r="E1" s="1" t="s">
        <v>21</v>
      </c>
    </row>
    <row r="2" spans="2:5" x14ac:dyDescent="0.2">
      <c r="B2">
        <v>43.424657534246499</v>
      </c>
      <c r="C2">
        <v>45.753424657534197</v>
      </c>
      <c r="D2">
        <v>33.013698630136901</v>
      </c>
      <c r="E2">
        <v>46.164383561643803</v>
      </c>
    </row>
    <row r="3" spans="2:5" x14ac:dyDescent="0.2">
      <c r="B3">
        <v>50</v>
      </c>
      <c r="C3">
        <v>49.4520547945205</v>
      </c>
      <c r="D3">
        <v>32.054794520547901</v>
      </c>
      <c r="E3">
        <v>51.643835616438302</v>
      </c>
    </row>
    <row r="4" spans="2:5" x14ac:dyDescent="0.2">
      <c r="B4">
        <v>52.328767123287598</v>
      </c>
      <c r="C4">
        <v>45.4794520547945</v>
      </c>
      <c r="D4">
        <v>37.397260273972599</v>
      </c>
      <c r="E4">
        <v>51.506849315068401</v>
      </c>
    </row>
    <row r="5" spans="2:5" x14ac:dyDescent="0.2">
      <c r="B5">
        <v>53.150684931506802</v>
      </c>
      <c r="C5">
        <v>31.369863013698598</v>
      </c>
      <c r="D5">
        <v>39.726027397260196</v>
      </c>
      <c r="E5">
        <v>45.4794520547945</v>
      </c>
    </row>
    <row r="6" spans="2:5" x14ac:dyDescent="0.2">
      <c r="B6">
        <v>46.849315068493098</v>
      </c>
      <c r="C6">
        <v>33.972602739726</v>
      </c>
      <c r="D6">
        <v>37.945205479452</v>
      </c>
      <c r="E6">
        <v>55.342465753424598</v>
      </c>
    </row>
    <row r="7" spans="2:5" x14ac:dyDescent="0.2">
      <c r="B7">
        <v>43.287671232876697</v>
      </c>
      <c r="C7">
        <v>38.4931506849315</v>
      </c>
      <c r="D7">
        <v>47.260273972602697</v>
      </c>
      <c r="E7">
        <v>58.630136986301302</v>
      </c>
    </row>
    <row r="8" spans="2:5" x14ac:dyDescent="0.2">
      <c r="B8">
        <v>47.260273972602697</v>
      </c>
      <c r="C8">
        <v>42.4657534246575</v>
      </c>
      <c r="D8">
        <v>50.821917808219098</v>
      </c>
      <c r="E8">
        <v>71.917808219177999</v>
      </c>
    </row>
    <row r="9" spans="2:5" x14ac:dyDescent="0.2">
      <c r="B9">
        <v>34.520547945205401</v>
      </c>
      <c r="C9">
        <v>36.986301369863</v>
      </c>
      <c r="D9">
        <v>54.794520547945197</v>
      </c>
      <c r="E9">
        <v>74.246575342465704</v>
      </c>
    </row>
    <row r="10" spans="2:5" x14ac:dyDescent="0.2">
      <c r="B10">
        <v>45.890410958904098</v>
      </c>
      <c r="C10">
        <v>37.534246575342401</v>
      </c>
      <c r="D10">
        <v>47.260273972602697</v>
      </c>
      <c r="E10">
        <v>79.863013698630098</v>
      </c>
    </row>
    <row r="11" spans="2:5" x14ac:dyDescent="0.2">
      <c r="B11">
        <v>53.698630136986303</v>
      </c>
      <c r="C11">
        <v>42.4657534246575</v>
      </c>
      <c r="D11">
        <v>50</v>
      </c>
      <c r="E11">
        <v>81.917808219178099</v>
      </c>
    </row>
    <row r="12" spans="2:5" x14ac:dyDescent="0.2">
      <c r="B12">
        <v>41.232876712328697</v>
      </c>
      <c r="C12">
        <v>41.369863013698598</v>
      </c>
      <c r="D12">
        <v>38.219178082191704</v>
      </c>
      <c r="E12">
        <v>82.054794520547901</v>
      </c>
    </row>
    <row r="13" spans="2:5" x14ac:dyDescent="0.2">
      <c r="B13">
        <v>50.547945205479401</v>
      </c>
      <c r="C13">
        <v>53.013698630136901</v>
      </c>
      <c r="D13">
        <v>34.520547945205401</v>
      </c>
      <c r="E13">
        <v>89.041095890410901</v>
      </c>
    </row>
    <row r="14" spans="2:5" x14ac:dyDescent="0.2">
      <c r="B14">
        <v>38.4931506849315</v>
      </c>
      <c r="C14">
        <v>54.520547945205401</v>
      </c>
      <c r="D14">
        <v>55.205479452054703</v>
      </c>
      <c r="E14">
        <v>89.863013698630098</v>
      </c>
    </row>
    <row r="15" spans="2:5" x14ac:dyDescent="0.2">
      <c r="C15">
        <v>45.342465753424598</v>
      </c>
      <c r="D15">
        <v>26.438356164383499</v>
      </c>
    </row>
    <row r="16" spans="2:5" x14ac:dyDescent="0.2">
      <c r="C16">
        <v>42.602739726027302</v>
      </c>
      <c r="D16">
        <v>37.123287671232802</v>
      </c>
    </row>
    <row r="17" spans="1:5" x14ac:dyDescent="0.2">
      <c r="C17">
        <v>56.301369863013697</v>
      </c>
    </row>
    <row r="18" spans="1:5" x14ac:dyDescent="0.2">
      <c r="C18">
        <v>58.767123287671197</v>
      </c>
    </row>
    <row r="19" spans="1:5" x14ac:dyDescent="0.2">
      <c r="C19">
        <v>57.397260273972599</v>
      </c>
    </row>
    <row r="20" spans="1:5" x14ac:dyDescent="0.2">
      <c r="C20">
        <v>50.273972602739697</v>
      </c>
    </row>
    <row r="21" spans="1:5" x14ac:dyDescent="0.2">
      <c r="C21">
        <v>56.164383561643803</v>
      </c>
    </row>
    <row r="22" spans="1:5" x14ac:dyDescent="0.2">
      <c r="C22">
        <v>54.109589041095802</v>
      </c>
    </row>
    <row r="23" spans="1:5" x14ac:dyDescent="0.2">
      <c r="C23">
        <v>53.424657534246499</v>
      </c>
    </row>
    <row r="24" spans="1:5" x14ac:dyDescent="0.2">
      <c r="C24">
        <v>51.917808219177999</v>
      </c>
    </row>
    <row r="25" spans="1:5" x14ac:dyDescent="0.2">
      <c r="C25">
        <v>54.383561643835598</v>
      </c>
    </row>
    <row r="26" spans="1:5" x14ac:dyDescent="0.2">
      <c r="C26">
        <v>51.643835616438302</v>
      </c>
    </row>
    <row r="27" spans="1:5" x14ac:dyDescent="0.2">
      <c r="C27">
        <v>48.904109589041099</v>
      </c>
    </row>
    <row r="28" spans="1:5" x14ac:dyDescent="0.2">
      <c r="C28">
        <v>57.534246575342401</v>
      </c>
    </row>
    <row r="29" spans="1:5" x14ac:dyDescent="0.2">
      <c r="C29">
        <v>60.821917808219098</v>
      </c>
    </row>
    <row r="30" spans="1:5" x14ac:dyDescent="0.2">
      <c r="C30">
        <v>44.794520547945197</v>
      </c>
    </row>
    <row r="32" spans="1:5" x14ac:dyDescent="0.2">
      <c r="A32" s="3" t="s">
        <v>11</v>
      </c>
      <c r="B32">
        <f>AVERAGE(B2:B30)</f>
        <v>46.20653319283452</v>
      </c>
      <c r="C32">
        <f t="shared" ref="C32:E32" si="0">AVERAGE(C2:C30)</f>
        <v>48.181388757675911</v>
      </c>
      <c r="D32">
        <f t="shared" si="0"/>
        <v>41.452054794520492</v>
      </c>
      <c r="E32">
        <f t="shared" si="0"/>
        <v>67.513171759747053</v>
      </c>
    </row>
    <row r="33" spans="1:5" x14ac:dyDescent="0.2">
      <c r="A33" s="3" t="s">
        <v>12</v>
      </c>
      <c r="B33">
        <f>_xlfn.STDEV.P(B2:B30)</f>
        <v>5.641539584162353</v>
      </c>
      <c r="C33">
        <f t="shared" ref="C33:E33" si="1">_xlfn.STDEV.P(C2:C30)</f>
        <v>7.7984671345299788</v>
      </c>
      <c r="D33">
        <f t="shared" si="1"/>
        <v>8.5220894522419428</v>
      </c>
      <c r="E33">
        <f t="shared" si="1"/>
        <v>15.873309913795541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627BF-8676-7849-843F-35CE7CBDECBE}">
  <dimension ref="A1:G19"/>
  <sheetViews>
    <sheetView workbookViewId="0">
      <selection activeCell="U25" sqref="U25"/>
    </sheetView>
  </sheetViews>
  <sheetFormatPr baseColWidth="10" defaultRowHeight="16" x14ac:dyDescent="0.2"/>
  <cols>
    <col min="1" max="1" width="12.1640625" bestFit="1" customWidth="1"/>
    <col min="2" max="2" width="12" bestFit="1" customWidth="1"/>
    <col min="4" max="4" width="12.1640625" bestFit="1" customWidth="1"/>
    <col min="6" max="6" width="12.1640625" bestFit="1" customWidth="1"/>
  </cols>
  <sheetData>
    <row r="1" spans="1:7" x14ac:dyDescent="0.2">
      <c r="A1" s="1" t="s">
        <v>7</v>
      </c>
      <c r="B1" s="1" t="s">
        <v>8</v>
      </c>
      <c r="C1" s="1" t="s">
        <v>13</v>
      </c>
      <c r="D1" s="1" t="s">
        <v>9</v>
      </c>
      <c r="E1" s="1" t="s">
        <v>14</v>
      </c>
      <c r="F1" s="1" t="s">
        <v>10</v>
      </c>
      <c r="G1" s="1" t="s">
        <v>15</v>
      </c>
    </row>
    <row r="2" spans="1:7" x14ac:dyDescent="0.2">
      <c r="A2">
        <v>19.334500291739602</v>
      </c>
      <c r="B2">
        <v>10.3775943985996</v>
      </c>
      <c r="C2">
        <f>(A2-B2)/A2*100</f>
        <v>46.326027350014918</v>
      </c>
      <c r="D2">
        <v>6.3895973993498298</v>
      </c>
      <c r="E2">
        <f>(A2-D2)/A2*100</f>
        <v>66.952353032471706</v>
      </c>
      <c r="F2">
        <v>3.935983995999</v>
      </c>
      <c r="G2">
        <f>(A2-F2)/A2*100</f>
        <v>79.642690855162186</v>
      </c>
    </row>
    <row r="3" spans="1:7" x14ac:dyDescent="0.2">
      <c r="A3">
        <v>18.117195965657999</v>
      </c>
      <c r="B3">
        <v>9.3441693756772501</v>
      </c>
      <c r="C3">
        <f t="shared" ref="C3:C16" si="0">(A3-B3)/A3*100</f>
        <v>48.423755014906469</v>
      </c>
      <c r="D3">
        <v>5.7859464866216497</v>
      </c>
      <c r="E3">
        <f t="shared" ref="E3:E16" si="1">(A3-D3)/A3*100</f>
        <v>68.063785932496472</v>
      </c>
      <c r="F3">
        <v>2.5959823289155599</v>
      </c>
      <c r="G3">
        <f t="shared" ref="G3:G16" si="2">(A3-F3)/A3*100</f>
        <v>85.671169347417958</v>
      </c>
    </row>
    <row r="4" spans="1:7" x14ac:dyDescent="0.2">
      <c r="A4">
        <v>26.285904809535701</v>
      </c>
      <c r="B4">
        <v>8.4334416937567696</v>
      </c>
      <c r="C4">
        <f t="shared" si="0"/>
        <v>67.916486973286979</v>
      </c>
      <c r="D4">
        <v>4.8137034258564597</v>
      </c>
      <c r="E4">
        <f t="shared" si="1"/>
        <v>81.687130571551791</v>
      </c>
      <c r="F4">
        <v>1.99216470784363</v>
      </c>
      <c r="G4">
        <f t="shared" si="2"/>
        <v>92.421167457317523</v>
      </c>
    </row>
    <row r="5" spans="1:7" x14ac:dyDescent="0.2">
      <c r="A5">
        <v>23.964157706093101</v>
      </c>
      <c r="B5">
        <v>7.6449112278069498</v>
      </c>
      <c r="C5">
        <f t="shared" si="0"/>
        <v>68.098560685639441</v>
      </c>
      <c r="D5">
        <v>4.8847211802950801</v>
      </c>
      <c r="E5">
        <f t="shared" si="1"/>
        <v>79.616553854287574</v>
      </c>
      <c r="F5">
        <v>2.9215637242643999</v>
      </c>
      <c r="G5">
        <f t="shared" si="2"/>
        <v>87.808610842510177</v>
      </c>
    </row>
    <row r="6" spans="1:7" x14ac:dyDescent="0.2">
      <c r="A6">
        <v>22.439609902475599</v>
      </c>
      <c r="B6">
        <v>6.6733350004167704</v>
      </c>
      <c r="C6">
        <f t="shared" si="0"/>
        <v>70.260913494398352</v>
      </c>
      <c r="D6">
        <v>3.2374760356755901</v>
      </c>
      <c r="E6">
        <f t="shared" si="1"/>
        <v>85.572494130932171</v>
      </c>
      <c r="F6">
        <v>1.76560806868384</v>
      </c>
      <c r="G6">
        <f t="shared" si="2"/>
        <v>92.131734569552151</v>
      </c>
    </row>
    <row r="7" spans="1:7" x14ac:dyDescent="0.2">
      <c r="A7">
        <v>17.173126614987002</v>
      </c>
      <c r="B7">
        <v>5.8236225723097403</v>
      </c>
      <c r="C7">
        <f t="shared" si="0"/>
        <v>66.088746080591633</v>
      </c>
      <c r="D7">
        <v>4.4737851129449098</v>
      </c>
      <c r="E7">
        <f t="shared" si="1"/>
        <v>73.948919068466921</v>
      </c>
      <c r="F7">
        <v>1.03875968992247</v>
      </c>
      <c r="G7">
        <f t="shared" si="2"/>
        <v>93.951248871501704</v>
      </c>
    </row>
    <row r="8" spans="1:7" x14ac:dyDescent="0.2">
      <c r="A8">
        <v>19.391347836959199</v>
      </c>
      <c r="B8">
        <v>5.3423355838959701</v>
      </c>
      <c r="C8">
        <f t="shared" si="0"/>
        <v>72.44990070409817</v>
      </c>
      <c r="D8">
        <v>2.5204634491956299</v>
      </c>
      <c r="E8">
        <f t="shared" si="1"/>
        <v>87.002123470800115</v>
      </c>
      <c r="F8">
        <v>1.6002333916812499</v>
      </c>
      <c r="G8">
        <f t="shared" si="2"/>
        <v>91.747693841934677</v>
      </c>
    </row>
    <row r="9" spans="1:7" x14ac:dyDescent="0.2">
      <c r="A9">
        <v>28.4802867383512</v>
      </c>
      <c r="B9">
        <v>5.5360506793364896</v>
      </c>
      <c r="C9">
        <f t="shared" si="0"/>
        <v>80.561815510509888</v>
      </c>
      <c r="D9">
        <v>3.8794698674668702</v>
      </c>
      <c r="E9">
        <f t="shared" si="1"/>
        <v>86.378403057849752</v>
      </c>
      <c r="F9">
        <v>1.30332583145787</v>
      </c>
      <c r="G9">
        <f t="shared" si="2"/>
        <v>95.423761553275284</v>
      </c>
    </row>
    <row r="10" spans="1:7" x14ac:dyDescent="0.2">
      <c r="A10">
        <v>24.501958823039001</v>
      </c>
      <c r="B10">
        <v>5.9746603317496003</v>
      </c>
      <c r="C10">
        <f t="shared" si="0"/>
        <v>75.615580881102147</v>
      </c>
      <c r="D10">
        <v>4.3179128115362104</v>
      </c>
      <c r="E10">
        <f t="shared" si="1"/>
        <v>82.377275046776617</v>
      </c>
      <c r="F10">
        <v>1.6192381428690501</v>
      </c>
      <c r="G10">
        <f t="shared" si="2"/>
        <v>93.391393094063588</v>
      </c>
    </row>
    <row r="11" spans="1:7" x14ac:dyDescent="0.2">
      <c r="A11">
        <v>19.726098191214401</v>
      </c>
      <c r="B11">
        <v>4.5728098691339403</v>
      </c>
      <c r="C11">
        <f t="shared" si="0"/>
        <v>76.8184776086607</v>
      </c>
      <c r="D11">
        <v>3.0397599399850002</v>
      </c>
      <c r="E11">
        <f t="shared" si="1"/>
        <v>84.590161163555152</v>
      </c>
      <c r="F11">
        <v>2.24189380678503</v>
      </c>
      <c r="G11">
        <f t="shared" si="2"/>
        <v>88.634884683968963</v>
      </c>
    </row>
    <row r="12" spans="1:7" x14ac:dyDescent="0.2">
      <c r="A12">
        <v>17.465699758272901</v>
      </c>
      <c r="B12">
        <v>4.8280403434191896</v>
      </c>
      <c r="C12">
        <f t="shared" si="0"/>
        <v>72.357017409896144</v>
      </c>
      <c r="D12">
        <v>2.8035342168875599</v>
      </c>
      <c r="E12">
        <f t="shared" si="1"/>
        <v>83.948343005497833</v>
      </c>
      <c r="F12">
        <v>1.20830207551887</v>
      </c>
      <c r="G12">
        <f t="shared" si="2"/>
        <v>93.081857055589552</v>
      </c>
    </row>
    <row r="13" spans="1:7" x14ac:dyDescent="0.2">
      <c r="A13">
        <v>20.4816204051012</v>
      </c>
      <c r="B13">
        <v>5.0831041093606704</v>
      </c>
      <c r="C13">
        <f t="shared" si="0"/>
        <v>75.182119340056403</v>
      </c>
      <c r="D13">
        <v>3.6109027256814201</v>
      </c>
      <c r="E13">
        <f t="shared" si="1"/>
        <v>82.37003394134733</v>
      </c>
      <c r="F13">
        <v>1.7087605234641901</v>
      </c>
      <c r="G13">
        <f t="shared" si="2"/>
        <v>91.657102857747518</v>
      </c>
    </row>
    <row r="14" spans="1:7" x14ac:dyDescent="0.2">
      <c r="A14">
        <v>29.386346586646599</v>
      </c>
      <c r="B14">
        <v>4.7853630074185203</v>
      </c>
      <c r="C14">
        <f t="shared" si="0"/>
        <v>83.715692614906303</v>
      </c>
      <c r="D14">
        <v>2.6386596649162302</v>
      </c>
      <c r="E14">
        <f t="shared" si="1"/>
        <v>91.020797168045192</v>
      </c>
      <c r="F14">
        <v>1.3496707510210999</v>
      </c>
      <c r="G14">
        <f t="shared" si="2"/>
        <v>95.407150232025089</v>
      </c>
    </row>
    <row r="15" spans="1:7" x14ac:dyDescent="0.2">
      <c r="A15">
        <v>25.285154621988799</v>
      </c>
      <c r="B15">
        <v>5.1014420271734604</v>
      </c>
      <c r="C15">
        <f t="shared" si="0"/>
        <v>79.824358982811688</v>
      </c>
      <c r="D15">
        <v>2.4022672334750301</v>
      </c>
      <c r="E15">
        <f t="shared" si="1"/>
        <v>90.499297831519129</v>
      </c>
      <c r="F15">
        <v>1.2981578728015299</v>
      </c>
      <c r="G15">
        <f t="shared" si="2"/>
        <v>94.86592867550587</v>
      </c>
    </row>
    <row r="16" spans="1:7" x14ac:dyDescent="0.2">
      <c r="A16">
        <v>22.534300241727099</v>
      </c>
      <c r="B16">
        <v>4.5589730766024896</v>
      </c>
      <c r="C16">
        <f t="shared" si="0"/>
        <v>79.768739087976783</v>
      </c>
      <c r="D16">
        <v>2.5344669500708501</v>
      </c>
      <c r="E16">
        <f t="shared" si="1"/>
        <v>88.752848223004762</v>
      </c>
      <c r="F16">
        <v>1.3691756272401501</v>
      </c>
      <c r="G16">
        <f t="shared" si="2"/>
        <v>93.924037522563822</v>
      </c>
    </row>
    <row r="18" spans="1:7" x14ac:dyDescent="0.2">
      <c r="A18" s="3" t="s">
        <v>11</v>
      </c>
      <c r="C18">
        <f>AVERAGE(C2:C16)</f>
        <v>70.893879449257071</v>
      </c>
      <c r="E18">
        <f>AVERAGE(E2:E16)</f>
        <v>82.185367966573494</v>
      </c>
      <c r="G18">
        <f>AVERAGE(G2:G16)</f>
        <v>91.317362097342397</v>
      </c>
    </row>
    <row r="19" spans="1:7" x14ac:dyDescent="0.2">
      <c r="A19" s="3" t="s">
        <v>12</v>
      </c>
      <c r="C19">
        <f>_xlfn.STDEV.P(C2:C16)</f>
        <v>10.473411597017565</v>
      </c>
      <c r="E19">
        <f>_xlfn.STDEV.P(E2:E16)</f>
        <v>7.1072045024348229</v>
      </c>
      <c r="G19">
        <f>_xlfn.STDEV.P(G2:G16)</f>
        <v>4.1408133757933934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Title Page</vt:lpstr>
      <vt:lpstr>References</vt:lpstr>
      <vt:lpstr>McPeake_MetaAnalysis_Liu</vt:lpstr>
      <vt:lpstr>McPeake_MetaAnalysis_NoLiu</vt:lpstr>
      <vt:lpstr>Tao et al., 2010</vt:lpstr>
      <vt:lpstr>Wang et al., 2022</vt:lpstr>
      <vt:lpstr>Wang et al., 2023</vt:lpstr>
      <vt:lpstr>Xiong et al., 2011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McPeake, Dylan R.</dc:creator>
  <cp:lastModifiedBy>McPeake, Dylan R.</cp:lastModifiedBy>
  <dcterms:created xsi:type="dcterms:W3CDTF">2025-10-22T14:37:41Z</dcterms:created>
  <dcterms:modified xsi:type="dcterms:W3CDTF">2025-11-13T16:08:31Z</dcterms:modified>
</cp:coreProperties>
</file>