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V74">
      <text>
        <t xml:space="preserve">Client looking to issue the work 
for August</t>
      </text>
    </comment>
    <comment authorId="0" ref="V76">
      <text>
        <t xml:space="preserve">Client looking to issue the work 
for August</t>
      </text>
    </comment>
    <comment authorId="0" ref="AF204">
      <text>
        <t xml:space="preserve">Sent K.J Woods a Change Order for additional work. Client will review and get back to me this week.</t>
      </text>
    </comment>
    <comment authorId="0" ref="AF206">
      <text>
        <t xml:space="preserve">Sent K.J Woods a Change Order for additional work. Client will review and get back to me this week.</t>
      </text>
    </comment>
    <comment authorId="0" ref="AK252">
      <text>
        <t xml:space="preserve">$35,219.63 is part of the original quote Base Bid. The $160,113.82 is part of the Change Order sent to City of Oakland on Friday 2/9 for approval.
</t>
      </text>
    </comment>
    <comment authorId="0" ref="AK254">
      <text>
        <t xml:space="preserve">$35,219.63 is part of the original quote Base Bid. The $160,113.82 is part of the Change Order sent to City of Oakland on Friday 2/9 for approval.
</t>
      </text>
    </comment>
    <comment authorId="0" ref="AB270">
      <text>
        <t xml:space="preserve">Post Inspectin is still pending</t>
      </text>
    </comment>
    <comment authorId="0" ref="AF270">
      <text>
        <t xml:space="preserve">Waiting on Mitchell to finish work 
for us to perform Post CCTV
</t>
      </text>
    </comment>
    <comment authorId="0" ref="AH270">
      <text>
        <t xml:space="preserve">Will be reaching out to Mitchell Engineering to follow up on the Post CCTV Inspection</t>
      </text>
    </comment>
    <comment authorId="0" ref="AK270">
      <text>
        <t xml:space="preserve">Post Cleaning and CCTV will happen late March or early April</t>
      </text>
    </comment>
    <comment authorId="0" ref="AB272">
      <text>
        <t xml:space="preserve">Post Inspectin is still pending</t>
      </text>
    </comment>
    <comment authorId="0" ref="AF272">
      <text>
        <t xml:space="preserve">Waiting on Mitchell to finish work 
for us to perform Post CCTV
</t>
      </text>
    </comment>
    <comment authorId="0" ref="AH272">
      <text>
        <t xml:space="preserve">Will be reaching out to Mitchell Engineering to follow up on the Post CCTV Inspection</t>
      </text>
    </comment>
    <comment authorId="0" ref="AK272">
      <text>
        <t xml:space="preserve">Post Cleaning and CCTV will happen late March or early April</t>
      </text>
    </comment>
    <comment authorId="0" ref="AT283">
      <text>
        <t xml:space="preserve">Received PO#3 on 4/30/24. Sent Quote to client on 4/30/24. Quote has been approved. Awaiting NTP
</t>
      </text>
    </comment>
    <comment authorId="0" ref="AU283">
      <text>
        <t xml:space="preserve">Received PO#3 on 4/30/24. Sent Quote to client on 4/30/24. Quote has been approved. Awaiting NTP
</t>
      </text>
    </comment>
    <comment authorId="0" ref="AT285">
      <text>
        <t xml:space="preserve">Received PO#3 on 4/30/24. Sent Quote to client on 4/30/24. Quote has been approved. Awaiting NTP
</t>
      </text>
    </comment>
    <comment authorId="0" ref="AU285">
      <text>
        <t xml:space="preserve">Received PO#3 on 4/30/24. Sent Quote to client on 4/30/24. Quote has been approved. Awaiting NTP
</t>
      </text>
    </comment>
    <comment authorId="0" ref="AG286">
      <text>
        <t xml:space="preserve">The Dollar value represents 7,204LF completed of the the 19,335LF at a rate of $3.14 per foot. 
The goal was to complete the work order by the 1/5. We experienced some setbacks last week and this week that prevented us from meeting our daily gool of 3,200Ft/day.</t>
      </text>
    </comment>
    <comment authorId="0" ref="AQ286">
      <text>
        <t xml:space="preserve">Received new PO on 3/29/24. Eddie submitted the cost proposal on 4/4/2024. 18K LF</t>
      </text>
    </comment>
    <comment authorId="0" ref="AG288">
      <text>
        <t xml:space="preserve">The Dollar value represents 7,204LF completed of the the 19,335LF at a rate of $3.14 per foot. 
The goal was to complete the work order by the 1/5. We experienced some setbacks last week and this week that prevented us from meeting our daily gool of 3,200Ft/day.</t>
      </text>
    </comment>
    <comment authorId="0" ref="AQ288">
      <text>
        <t xml:space="preserve">Received new PO on 3/29/24. Eddie submitted the cost proposal on 4/4/2024. 18K LF</t>
      </text>
    </comment>
    <comment authorId="0" ref="AH342">
      <text>
        <t xml:space="preserve">Post- CCTV inspection will resume the 1/29/24 and will be invoiced all on the moth of February</t>
      </text>
    </comment>
    <comment authorId="0" ref="AH344">
      <text>
        <t xml:space="preserve">Post- CCTV inspection will resume the 1/29/24 and will be invoiced all on the moth of February</t>
      </text>
    </comment>
  </commentList>
</comments>
</file>

<file path=xl/sharedStrings.xml><?xml version="1.0" encoding="utf-8"?>
<sst xmlns="http://schemas.openxmlformats.org/spreadsheetml/2006/main" count="1083" uniqueCount="735">
  <si>
    <r>
      <rPr>
        <rFont val="Arial"/>
        <b/>
        <color theme="1"/>
        <sz val="14.0"/>
      </rPr>
      <t>OVERALL
REVENUE
2025</t>
    </r>
    <r>
      <rPr>
        <rFont val="Arial"/>
        <b/>
        <color theme="1"/>
      </rPr>
      <t xml:space="preserve">
(COMPLETED + PROJECTED)</t>
    </r>
  </si>
  <si>
    <t>Projections Legend:</t>
  </si>
  <si>
    <t>Not Billed</t>
  </si>
  <si>
    <t>Complete and/or Invoiced</t>
  </si>
  <si>
    <t>Risk</t>
  </si>
  <si>
    <t xml:space="preserve">Quote or Change Order Sent </t>
  </si>
  <si>
    <t>GOAL: 1,875,000</t>
  </si>
  <si>
    <t>Q3 2024</t>
  </si>
  <si>
    <t>Q4 2024</t>
  </si>
  <si>
    <t>Q1 2025</t>
  </si>
  <si>
    <t>Q2 2025</t>
  </si>
  <si>
    <t>Q3 2025</t>
  </si>
  <si>
    <t>Q4 2025</t>
  </si>
  <si>
    <t>BACKLOG
ACTION 
ITEMS 
&gt;&gt;&gt;&gt;</t>
  </si>
  <si>
    <t>1. LIST EVERY PROJECT SOLD TO DATE
2. MAKE SURE EVERY PROJECT HAS A JOB NUMBER 
3. DETERMINE WHICH PROJECTS HAVE BEEN SOLD BUT HAVE YET TO BE INVOICED
4. DETERMINE WHICH PROJECTS HAVE BEEN SOLD BUT NEED COORDINATION TO GET STARTED
5. ITEM-BY-ITEM FOLLOW-UPS AND CORRESPONDNCE FOR ITEMS (3) AND (4)</t>
  </si>
  <si>
    <t>OCTOBER 2023 - PROJECTED NUMBER OF SHIFTS BY EQUIPMENT</t>
  </si>
  <si>
    <t>PENDING UPDATE FOR MEETING</t>
  </si>
  <si>
    <t>Revenue Gap to Goal</t>
  </si>
  <si>
    <t>Q2 TOTAL:</t>
  </si>
  <si>
    <t>Q3 TOTAL:</t>
  </si>
  <si>
    <t>needs cost-loaded schedule</t>
  </si>
  <si>
    <t>Updated 
9/25/2023</t>
  </si>
  <si>
    <t>UPDATED FOR 6/9/2025 MEETING</t>
  </si>
  <si>
    <t>Project #</t>
  </si>
  <si>
    <t>Project Name</t>
  </si>
  <si>
    <t>has value?</t>
  </si>
  <si>
    <t>Contract Amount</t>
  </si>
  <si>
    <t>Cost to Complete</t>
  </si>
  <si>
    <t>Profit</t>
  </si>
  <si>
    <t>Actual Cost</t>
  </si>
  <si>
    <t>% Profit to date</t>
  </si>
  <si>
    <t>% Completion</t>
  </si>
  <si>
    <t>Earned to Date</t>
  </si>
  <si>
    <t>Billings to Date</t>
  </si>
  <si>
    <t>Over</t>
  </si>
  <si>
    <t>Under</t>
  </si>
  <si>
    <t>Remaining Contract 
Amount</t>
  </si>
  <si>
    <t>JANUARY 2024 WEEK DIFFERENCE (1.29.24 &lt;&gt; 1.22.24)</t>
  </si>
  <si>
    <t>FEBRUARY 2024 WEEK DIFFERENCE (2.20.24 &lt;&gt; 2.26.24)</t>
  </si>
  <si>
    <t>MARCH 2024 WEEK DIFFERENCE (4.1.24 &lt;&gt; 4.8.24)</t>
  </si>
  <si>
    <t>APRIL 2024 WEEK DIFFERENCE (4.15.24 &lt;&gt; 4.22.24)</t>
  </si>
  <si>
    <t>Equipment Needs</t>
  </si>
  <si>
    <t>Equip Req
March 2025</t>
  </si>
  <si>
    <t>Equip Req
April 2025</t>
  </si>
  <si>
    <t>all 2025 total</t>
  </si>
  <si>
    <t>Q2 TO Q4 2025 total</t>
  </si>
  <si>
    <t>Comment 6/1/2023</t>
  </si>
  <si>
    <t>NOTES 6/5/23</t>
  </si>
  <si>
    <t>ACTION ITEMS
6/1/2023</t>
  </si>
  <si>
    <t>ACTION ITEMS
5/22/2023</t>
  </si>
  <si>
    <t>ACTION ITEMS
5/8/2023</t>
  </si>
  <si>
    <t>ACTION ITEMS
5/1/2023</t>
  </si>
  <si>
    <t>ACTION ITEM</t>
  </si>
  <si>
    <t>START</t>
  </si>
  <si>
    <t>END</t>
  </si>
  <si>
    <t>SHIFTS</t>
  </si>
  <si>
    <t>CCTV</t>
  </si>
  <si>
    <t>LATERAL LAUNCH</t>
  </si>
  <si>
    <t>RECYCLER TRUCK</t>
  </si>
  <si>
    <t>VAC TRUCK</t>
  </si>
  <si>
    <t>NOTES</t>
  </si>
  <si>
    <t>CREW LL</t>
  </si>
  <si>
    <t>CREW MAIN</t>
  </si>
  <si>
    <t>Proposal</t>
  </si>
  <si>
    <t>BK UPDATED</t>
  </si>
  <si>
    <t>WW-740 - VARIOUS LOCATIONS LARGE DIAM SEWER CLEANING NO 2</t>
  </si>
  <si>
    <t>JC UPDATED</t>
  </si>
  <si>
    <t>Siphon Cleaning &amp; Inspection, San Diego, CA</t>
  </si>
  <si>
    <t>2808 - City of San Jose, Sanitary Sewer Condition Assessment FY 2023-2024 Package IV, San Jose CA</t>
  </si>
  <si>
    <t>trailer and aquastar</t>
  </si>
  <si>
    <t>SFPUC WW-751-CSO4</t>
  </si>
  <si>
    <t>(1) ECO#1
(1) ENV (night work)</t>
  </si>
  <si>
    <t>ecocycler</t>
  </si>
  <si>
    <t>SFPUC WW-751-CSO7</t>
  </si>
  <si>
    <t>22489-</t>
  </si>
  <si>
    <t>EMERGENCY FLOOD MITIGATION, CALTRANS, BAY AREA CA</t>
  </si>
  <si>
    <t>(1) PU-3</t>
  </si>
  <si>
    <t>SFPUC WW-751-CSO6</t>
  </si>
  <si>
    <t>EJ UPDATED</t>
  </si>
  <si>
    <t>MGE - 7600 Wren Ave, Gilroy, CA</t>
  </si>
  <si>
    <t>Service Master Restoration - Tank Cleaning, Milpitas, CA</t>
  </si>
  <si>
    <t>MGE - Juan Hernandez Dr, Morgan Hill, CA</t>
  </si>
  <si>
    <t>Hernandez Engineering - Cleaning and CCTV, San Francisco</t>
  </si>
  <si>
    <t>Mitchell Engineering - Cleaning and CCTV, San Francisco, CA</t>
  </si>
  <si>
    <t>CCTV Inspection Services - Yerba Buena - SF, CA</t>
  </si>
  <si>
    <t>SFPUC WW-752R</t>
  </si>
  <si>
    <t>22421-</t>
  </si>
  <si>
    <t>San Jose - Digester Cleaning Services, SJ, CA</t>
  </si>
  <si>
    <t>power pack
(JET-2, JET-3, RENTAL, AUCTION?)</t>
  </si>
  <si>
    <t>2839 - City of San Jose, Sanitary Sewer Condition Assessment FY 2024-2025 Package IV, San Jose CA - SAN TOMAS EXPY</t>
  </si>
  <si>
    <t>WW-751 WORK ORDERS (PENDING CITY COORDINATION)</t>
  </si>
  <si>
    <t>AS NEEDED SEWER &amp; STORM FLUSHING &amp; CCTV, CITY OF PLEASANTON - SIPHONS</t>
  </si>
  <si>
    <t>WW-739 in SF CA, SFPUC - CSO #5 - HARRISON</t>
  </si>
  <si>
    <t>OP #1 (1) AQUA#3
(1) POWERPACK
OP #2 - (1) TRAILER</t>
  </si>
  <si>
    <t>AQUA-2</t>
  </si>
  <si>
    <t>LS - CCTV/Lidar Inspection - SFPUC/Anvil</t>
  </si>
  <si>
    <t>ACPWA - CCTV Inspection and Maintenance of Pipes, Culverts, and Appurtenant Infrastructure - Channel 2B</t>
  </si>
  <si>
    <t xml:space="preserve">EUREKA CLEANING AND CCTV - T&amp;M CO </t>
  </si>
  <si>
    <t xml:space="preserve"> T - Tank Cleaning, Service Master</t>
  </si>
  <si>
    <t>MGE - 1101 Starlite Dr, Milpitas CA</t>
  </si>
  <si>
    <t>MGE - San Jose 1139 Bendmill Way</t>
  </si>
  <si>
    <t>MGE - 1523 torre C, San Jose, CA</t>
  </si>
  <si>
    <t>MGE - 442 N Park Victoria Dr, Milpitas CA</t>
  </si>
  <si>
    <t>Port of Stockton - CCTV Inspection</t>
  </si>
  <si>
    <t>(1) ECO#2
(1) ENV</t>
  </si>
  <si>
    <t>T - McGuire &amp; Hester CCTV</t>
  </si>
  <si>
    <t>MOSTO - Vac Truck Services - Oakland, CA</t>
  </si>
  <si>
    <t>2815 - City of San Jose, North First Street Condition Assessment, San Jose CA</t>
  </si>
  <si>
    <t>(2) AQUASTARS #1/#2
(2) MAINLINE CAMS</t>
  </si>
  <si>
    <t>AQUA-1, PP, ROLL-2</t>
  </si>
  <si>
    <t>BK PENDING UPDATE</t>
  </si>
  <si>
    <t>23468-</t>
  </si>
  <si>
    <t>WW-739 in SF CA, SFPUC -CSO6 - SELBY</t>
  </si>
  <si>
    <t>(JET-5)</t>
  </si>
  <si>
    <t>AQUA-3 w/ JET-5, Trident Nozzle, ROLL-2</t>
  </si>
  <si>
    <t>ACPWA - CCTV Inspection and Maintenance of Pipes, Culverts, and Appurtenant Infrastructure - Channel 5A</t>
  </si>
  <si>
    <t xml:space="preserve">REMO - Underwater Resources </t>
  </si>
  <si>
    <t>21440-</t>
  </si>
  <si>
    <t>GREASE TRAP SEPTIC TANK SEWER CLEANING, SANTA CLARA COUNTY</t>
  </si>
  <si>
    <t>OP#1 (1) TANKER
OP#2 (1) ECO #2</t>
  </si>
  <si>
    <t>PENDING EJ UPDATE</t>
  </si>
  <si>
    <t>23400-</t>
  </si>
  <si>
    <t>CalTrans Tunnel Cleaning - Posey/Webster</t>
  </si>
  <si>
    <t>WW-735 - SFPUC</t>
  </si>
  <si>
    <t>SALES PENDING UPDATE</t>
  </si>
  <si>
    <t>REMO - Mitchell Engineering, Post CCTV</t>
  </si>
  <si>
    <t>(1) ENV or (1) ARIES</t>
  </si>
  <si>
    <t>BK  PENDING UPDATE</t>
  </si>
  <si>
    <t>23409-</t>
  </si>
  <si>
    <t>SFPUC WW-733 - AS-NEEDED SEWER INSPECTION - WO #7 Condition Assessment</t>
  </si>
  <si>
    <t>(1) ECO#1
(1) ENV</t>
  </si>
  <si>
    <t>SFPUC WW-751-CSO3</t>
  </si>
  <si>
    <t>(1) ECO#2
(1) ARIES</t>
  </si>
  <si>
    <t>244XX</t>
  </si>
  <si>
    <t>EUREKA EGG SHAPED DIGESTER CLEANING</t>
  </si>
  <si>
    <t>PENDING SALES UPDATE</t>
  </si>
  <si>
    <t xml:space="preserve">B2B Plug </t>
  </si>
  <si>
    <t>SAK LARGE DIAM SEWER CLEANING PALO ALTO</t>
  </si>
  <si>
    <t>SAN MATEO EGG SHAPED DIGESTER</t>
  </si>
  <si>
    <t>HERNANDEZ ENGINEERING - CAS PIPE DESCALING IN SF</t>
  </si>
  <si>
    <t>JC PENDING UPDATED</t>
  </si>
  <si>
    <t>23407-</t>
  </si>
  <si>
    <t>SEDIMENT REMOVAL FROM TRAVIS AND NAPA, DWR</t>
  </si>
  <si>
    <t>SFPUC WW-751-CSO2</t>
  </si>
  <si>
    <t>MGE - San Jose, CA - Camden Ave</t>
  </si>
  <si>
    <t>MGE - San Jose, CA - 6196 Dunn Ave, San Jose</t>
  </si>
  <si>
    <t>MGE - San Jose, CA - Elwood</t>
  </si>
  <si>
    <t>SFPUC WW-751-CSO1</t>
  </si>
  <si>
    <t>SCVWD - Vacuuming Services</t>
  </si>
  <si>
    <t>EJ PENDING UPDATE</t>
  </si>
  <si>
    <t>SANTA CLARA FORCE MAINS</t>
  </si>
  <si>
    <t>ACPWA On-Call CL/CCTV Inspection Services</t>
  </si>
  <si>
    <t>CUSHMAN AND WAKEFIELD</t>
  </si>
  <si>
    <t>MITCHELL ENG FOLSOM ST CLEANING</t>
  </si>
  <si>
    <t>BK PENDING UPDATE - COMPLETE</t>
  </si>
  <si>
    <t>Blommer plant in Union City, Storm CCTV</t>
  </si>
  <si>
    <t>BK</t>
  </si>
  <si>
    <t xml:space="preserve">Treasure Island </t>
  </si>
  <si>
    <t>BXXX</t>
  </si>
  <si>
    <t>Aldridge Sacramento</t>
  </si>
  <si>
    <t>B1529</t>
  </si>
  <si>
    <t>B1529 - Pump Repair Service, Wet Well Cleaning, San Leandro CA</t>
  </si>
  <si>
    <t>B1528</t>
  </si>
  <si>
    <t>B1528 - Ghita Underground, Crossbore Inspection, Antioch CA</t>
  </si>
  <si>
    <t>B1526</t>
  </si>
  <si>
    <t>B1526 - Specialty Construction, Post Inspection, Paso Robles CA</t>
  </si>
  <si>
    <t>B1520</t>
  </si>
  <si>
    <t>B1520 - Mitchell Engineering, Post CCTV Inspection, SF CA</t>
  </si>
  <si>
    <t>B1518</t>
  </si>
  <si>
    <t>B1518 - Ghita Underground, Crossbore Inspection, Santa Rosa CA</t>
  </si>
  <si>
    <t>B1517</t>
  </si>
  <si>
    <t>B1517 - Ghita Underground, Crossbore Inspection, Rocklin CA</t>
  </si>
  <si>
    <t>B1516</t>
  </si>
  <si>
    <t>B1516 - Ghita Underground, Crossbore Inspection, Newark CA</t>
  </si>
  <si>
    <t>23485-</t>
  </si>
  <si>
    <t>Cleaning and Inspection, McGuire &amp; Hester, Brisbane CA</t>
  </si>
  <si>
    <t>23477-</t>
  </si>
  <si>
    <t>T Cross Bore Inspection, Modus, Placerville CA</t>
  </si>
  <si>
    <t>23471-</t>
  </si>
  <si>
    <t>Laguna Honda Hospital Clean and CCTV, City Building</t>
  </si>
  <si>
    <t>23430-</t>
  </si>
  <si>
    <t>EBMUD CCTV and Cleaning</t>
  </si>
  <si>
    <t>23429-</t>
  </si>
  <si>
    <t>City of Stockton MUD CCTV and Sonar Inspection</t>
  </si>
  <si>
    <t>23426-</t>
  </si>
  <si>
    <t>PGE Post McCune Construction, Saratoga, CA</t>
  </si>
  <si>
    <t xml:space="preserve">JC Updated </t>
  </si>
  <si>
    <t>23421-</t>
  </si>
  <si>
    <t>CCTV Inspection, Esparto Community Services District, Esparto CA</t>
  </si>
  <si>
    <t>EJ Updated</t>
  </si>
  <si>
    <t>23418-</t>
  </si>
  <si>
    <t>Precision Engineering, CCTV Inspection Post, SF</t>
  </si>
  <si>
    <r>
      <rPr>
        <rFont val="Arial"/>
        <b/>
        <color theme="1"/>
      </rPr>
      <t>$96,910 over projections</t>
    </r>
    <r>
      <rPr>
        <rFont val="Arial"/>
        <color theme="1"/>
      </rPr>
      <t>, emergency septic pumping work at valley medical center</t>
    </r>
  </si>
  <si>
    <t>23417-</t>
  </si>
  <si>
    <t>Treasure Island - Cleaning</t>
  </si>
  <si>
    <t>23415-</t>
  </si>
  <si>
    <t>T LIQUID TRANSPORTATION AND DISPOSAL AT Monterey and Milpitas</t>
  </si>
  <si>
    <t>23414-</t>
  </si>
  <si>
    <t xml:space="preserve">CalTrans Emergency Work - Granite Construction </t>
  </si>
  <si>
    <t>23413-</t>
  </si>
  <si>
    <t>CCTV Inspection, D-Line, Daly City CA</t>
  </si>
  <si>
    <t>23412-</t>
  </si>
  <si>
    <t>CCTV INSPECTION IN OAKLAND CA, JMB</t>
  </si>
  <si>
    <t>23411-</t>
  </si>
  <si>
    <t>STORM DRAIN FLUSHING IN PITTSBURG CA, K2 PURE SOLUTIONS</t>
  </si>
  <si>
    <t>23408-</t>
  </si>
  <si>
    <t>CROSSBORE INSPECTION IN ATHERTON CA, BROOKSTONE BUILDERS</t>
  </si>
  <si>
    <t>SL RAT SCOPE</t>
  </si>
  <si>
    <t>23405-</t>
  </si>
  <si>
    <t>Big Pipe Cleaning and Inspecting, City of San Jose</t>
  </si>
  <si>
    <t>BK Updated</t>
  </si>
  <si>
    <t>23404-</t>
  </si>
  <si>
    <t>CLEANING AND INSPECTION IN MILLBRAE CA, CITY OF MILLBRAE</t>
  </si>
  <si>
    <t>23403-</t>
  </si>
  <si>
    <t>T EMERGENCY SERVICES IN STOCKTON, CITY OF STOCKTON</t>
  </si>
  <si>
    <t>23402-</t>
  </si>
  <si>
    <t>T WB580 EMERGENCY SERVICES IN OAKLAND, REDGWICK</t>
  </si>
  <si>
    <t>23401-</t>
  </si>
  <si>
    <t>T CLEANING ON MAHLER RD IN BURLINGAME CA, SHARVEST</t>
  </si>
  <si>
    <t>22494-</t>
  </si>
  <si>
    <t>EMERGENCY FLOOD MITIGATION IN OAKLAND, PORT OF OAKLAND</t>
  </si>
  <si>
    <t>22493-</t>
  </si>
  <si>
    <t>T OUTFALL CLEANING IN SAN LEANDRO, CITY OF SAN LEANDRO</t>
  </si>
  <si>
    <t>22492-</t>
  </si>
  <si>
    <t>T FLOOD MITIGATION IN SAN CARLOS, CITY OF SAN CARLOS</t>
  </si>
  <si>
    <t>22491-</t>
  </si>
  <si>
    <t>T LATERAL INSPECTIONS AT MARKET ST SF, 1629 VENTURES LP</t>
  </si>
  <si>
    <t>22490-</t>
  </si>
  <si>
    <t>T LATERAL INSPECTIONS AT 53 COLTON SF CA, 53 COLTON LP</t>
  </si>
  <si>
    <t>22485-</t>
  </si>
  <si>
    <t>T CCTV INSPECTION IN SANTA CRUZ CA, OBYASHI CORP</t>
  </si>
  <si>
    <t>22484-</t>
  </si>
  <si>
    <t>CCTV INSPECTION IN POINT REYES CA, EDEN HOUSING</t>
  </si>
  <si>
    <t>22483-</t>
  </si>
  <si>
    <t>SONAR INSPECTION IN ORANGE COUNTY, OC SAN</t>
  </si>
  <si>
    <t>22482-</t>
  </si>
  <si>
    <t>T CCTV INSPECTION IN MARTINEZ CA, HDR</t>
  </si>
  <si>
    <t>22481-</t>
  </si>
  <si>
    <t>T POTHOLING, ALDRIDGE GROUP, CA</t>
  </si>
  <si>
    <t>22480-</t>
  </si>
  <si>
    <t>T PIPE CLEAING IN SF CA, SUFFOLK</t>
  </si>
  <si>
    <t>22479-</t>
  </si>
  <si>
    <t>T SMALL DIAMETER PIPE CLEANING IN NEW INDRIA, RAMBOLL</t>
  </si>
  <si>
    <t>22478-</t>
  </si>
  <si>
    <t>T SEPTIC HAUL IN SANTA ROSA CA</t>
  </si>
  <si>
    <t>22477-</t>
  </si>
  <si>
    <t>T WATER TANKER HAUL IN SAN JOSE, ARMOR NORMAN</t>
  </si>
  <si>
    <t>22476-</t>
  </si>
  <si>
    <t>T CCTV INSPECTION AND PIPE REPAIR IN YOUNTVILLE CA, CALVET</t>
  </si>
  <si>
    <t>22474-</t>
  </si>
  <si>
    <t>T SEWER AND ROOT CLEARING IN MOUNTAIN VIEW CA, WEISS</t>
  </si>
  <si>
    <t>22473-</t>
  </si>
  <si>
    <t>T VACUUM SERVICES IN PALO ALTO CA, SG BANKS</t>
  </si>
  <si>
    <t>22472-</t>
  </si>
  <si>
    <t>T CCTV INSPECTION IN SF CA, SWINERTON</t>
  </si>
  <si>
    <t>22471-</t>
  </si>
  <si>
    <t>T SMALL DIAMETER CLEANING IN DALY CITY CA, HOLT CONSTRUCTION</t>
  </si>
  <si>
    <t>22470-</t>
  </si>
  <si>
    <t>T CCTV INSPECTION IN MODESTO CA, MOZINGO</t>
  </si>
  <si>
    <t>22469-</t>
  </si>
  <si>
    <t>T CCTV INSPECTION POST, GOLDEN STATE BRIDGE</t>
  </si>
  <si>
    <t>22468-</t>
  </si>
  <si>
    <t>T CCTV INSPECTION IN OAKLAND CA, EBMUD</t>
  </si>
  <si>
    <t>22467-</t>
  </si>
  <si>
    <t>T CCTV INSPECTION IN SF CA, WILSON &amp; COMPANY</t>
  </si>
  <si>
    <t>22466-</t>
  </si>
  <si>
    <t>T CROSSBORE INPECTION IN ANTIOCH CA, NORTHERN DIRECTIONAL</t>
  </si>
  <si>
    <t>22465-</t>
  </si>
  <si>
    <t>T CCTV INSPECTION IN LATHROP CA, MOZINGO</t>
  </si>
  <si>
    <t>22464-</t>
  </si>
  <si>
    <t>T CCTV INSPECTION IN SAN JOSE CA, MGE</t>
  </si>
  <si>
    <t>22462-</t>
  </si>
  <si>
    <t>T MARK AND LOCATE 8IN PIPE, MGE</t>
  </si>
  <si>
    <t>22461-</t>
  </si>
  <si>
    <t>T CROSSBORE INSPECTION IN EL NIDO CA, COLDWELL SOLAR</t>
  </si>
  <si>
    <t>22460-</t>
  </si>
  <si>
    <t>T CCTV INSPECTION SERVICES, RIVER ISLANDS</t>
  </si>
  <si>
    <t>22459-</t>
  </si>
  <si>
    <t>CROSSBORE INSPECTION AT DALY CITY CA, JFC CONSTRUCTION</t>
  </si>
  <si>
    <t>22458-</t>
  </si>
  <si>
    <t>T PIPELINE CLEANING IN DALY CITY CA, HOLTZ CONSTRUCTION</t>
  </si>
  <si>
    <t>22457-</t>
  </si>
  <si>
    <t>T VACUUM SERVICES AT COLISEUM WAY OAKLAND CA, JMB</t>
  </si>
  <si>
    <t>22456-</t>
  </si>
  <si>
    <t>T LARGE DIAMETER CLEANING AT MARIPOSA SF, WESTERN WATER</t>
  </si>
  <si>
    <t>22455-</t>
  </si>
  <si>
    <t>T CCTV INSPECTION AT 1525 40TH EMERYVILLE CA, KDC</t>
  </si>
  <si>
    <t>22454-</t>
  </si>
  <si>
    <t>T PIPELINE CLEANING AT 1705 MADELA PKWY OAKLAND, DCI</t>
  </si>
  <si>
    <t>22453-</t>
  </si>
  <si>
    <t>T SD CLEAN &amp; CCTV AT 845 STANTON BURLINGAME, SHARVEST</t>
  </si>
  <si>
    <t>22452-</t>
  </si>
  <si>
    <t>ON CALL SEWER CLEANING AND CCTV, SASD</t>
  </si>
  <si>
    <t>22450-</t>
  </si>
  <si>
    <t>T CCTV INSPECTION IN OAKLAND, ALSTON</t>
  </si>
  <si>
    <t>22449-</t>
  </si>
  <si>
    <t>BIG PIPE CLEANING IN OAKLAND CA, JMB</t>
  </si>
  <si>
    <t>22448-</t>
  </si>
  <si>
    <t>T CCTV INSPECTION IN SF CA, NIBBI</t>
  </si>
  <si>
    <t>22447-</t>
  </si>
  <si>
    <t>T EMERGENCY CALL OUT IN WALNUT CREEK CA, CCSD</t>
  </si>
  <si>
    <t>22446-</t>
  </si>
  <si>
    <t>T CCTV INSPECTION IN LATHROP, MOZINGO</t>
  </si>
  <si>
    <t>22445-</t>
  </si>
  <si>
    <t>T WET WELL CLEANING AT UNION CITY, KIEWIT</t>
  </si>
  <si>
    <t>22444-</t>
  </si>
  <si>
    <t>T CCTV INSPECTION AT 3650 PARADISE TIBURON, MARK GOLDSTEIN</t>
  </si>
  <si>
    <t>22442-</t>
  </si>
  <si>
    <t>T CIPP LINING PROJECT BURLINGAME, SHARVEST</t>
  </si>
  <si>
    <t>22440-</t>
  </si>
  <si>
    <t>2022 LARGE DIAMETER SEWER CLEANING, CITY OF SAN MATEO</t>
  </si>
  <si>
    <t>22439-</t>
  </si>
  <si>
    <t>T TANK CLEANING IN PORT COSTA, ADLER</t>
  </si>
  <si>
    <t>22438-</t>
  </si>
  <si>
    <t>MAIN LINE CCTV INSPECTION, SACRAMENTO AREA SEWER DISTRICT</t>
  </si>
  <si>
    <t>22437-</t>
  </si>
  <si>
    <t>T SUPERSACK DISPOSAL. RODEO CA, ESS</t>
  </si>
  <si>
    <t>22436-</t>
  </si>
  <si>
    <t>T POTHOLING AT KENNEDY ST OAKLAND CA LOCATION B, JMB</t>
  </si>
  <si>
    <t>22431-</t>
  </si>
  <si>
    <t>T CLEANING AT 2825 FRANKLIN CANYON RODEO CA, CLEAR WATER</t>
  </si>
  <si>
    <t>22429-</t>
  </si>
  <si>
    <t>T CROSSBORE AT 1840 1ST AVE WALNUT CREEK CA, NORTHERN</t>
  </si>
  <si>
    <t>22428-</t>
  </si>
  <si>
    <t>T CROSSBORE AT 731 SCHWERIN ST DAYLY CITY CA, PHASE 3</t>
  </si>
  <si>
    <t>22427-</t>
  </si>
  <si>
    <t>T CROSSBORE INSPECTION IN CUTLER CA, QUALITY TELECOM</t>
  </si>
  <si>
    <t>22425-</t>
  </si>
  <si>
    <t>WW-675 5TH 18TH UPPER LARKIN STREETS SEWER INSPECTION, SFPUC</t>
  </si>
  <si>
    <t>WW-675 - CUMULATIVE TOTAL AMOUNT INV, BUT NOT PROCESSED DUE TO CO DELAY $335,417.40</t>
  </si>
  <si>
    <t>22423-</t>
  </si>
  <si>
    <t>T PIPELINE CLEANING AT DENNISON ST OAKLAND CA, JMB</t>
  </si>
  <si>
    <t>22422-</t>
  </si>
  <si>
    <t>T CROSSBORE INSPECTION AT 2390 HARRIS WAY SAN JOSE CA, MGE</t>
  </si>
  <si>
    <r>
      <rPr>
        <rFont val="Arial"/>
        <b/>
        <color theme="1"/>
      </rPr>
      <t xml:space="preserve">Regarding May 2023 Shortfall: </t>
    </r>
    <r>
      <rPr>
        <rFont val="Arial"/>
        <color theme="1"/>
      </rPr>
      <t>Re-negotiation on Sub-Contract/Qote - Contracting Delay</t>
    </r>
  </si>
  <si>
    <t>Starting 6/12/2023</t>
  </si>
  <si>
    <t>1. EXECUTE SUB-CONTRACT - JC
2. FIND ANOTHER SUB THAT CAN DO STRUVITE REMOVAL - JC</t>
  </si>
  <si>
    <t>Review Veolia agreement - Operate under subcontractor // Quote</t>
  </si>
  <si>
    <t>22420-</t>
  </si>
  <si>
    <t>T EMERGENCY CCTV AT KENNEDY ST OAKLAND CA, JMB</t>
  </si>
  <si>
    <t>22416-</t>
  </si>
  <si>
    <t>T PGE CROSSBORE INSPECTION AT PETALUMA, NORMAN VALMASSOI</t>
  </si>
  <si>
    <t>22415-</t>
  </si>
  <si>
    <t>T LIQUID TRANSPORTATION AND DISPOSAL AT MASON CIR, SRM</t>
  </si>
  <si>
    <t>22411-</t>
  </si>
  <si>
    <t>T PGE CROSSBORE AT 8099 LA PLAZA COTATI CA, DESCALSODescalso</t>
  </si>
  <si>
    <t>22410-</t>
  </si>
  <si>
    <t>T CCTV AND CLEANING AT 900 LOVERIDGE RD PITTSBURG, USS UPI</t>
  </si>
  <si>
    <t>22406-</t>
  </si>
  <si>
    <t>2022 SEWER SYSTEM CCTV INSPECTION, CITY OF SAN CARLOS</t>
  </si>
  <si>
    <t>22405-</t>
  </si>
  <si>
    <t>T PGE CROSSBORE AT 750 MENLO OAKS MENLO PARK, GILLISPIE</t>
  </si>
  <si>
    <t>22402-</t>
  </si>
  <si>
    <t>EMERGENCY CLEANING CCTV SONAR OAKLAND CA, EBMUD</t>
  </si>
  <si>
    <t>HIGH RISK FOR JUNE - Can go after
June</t>
  </si>
  <si>
    <t>WAS $105K</t>
  </si>
  <si>
    <t>22400-</t>
  </si>
  <si>
    <t>T CLEANING AT 1346 SARATOGA DR SAN MATEO, ANDERSON PACIFIC</t>
  </si>
  <si>
    <t>21481-</t>
  </si>
  <si>
    <t>TSL ON CALL SEWER CLEANING SERVICES, CITY OF OAKLAND</t>
  </si>
  <si>
    <t>21473-</t>
  </si>
  <si>
    <t>SFPUC WW-710R - WO#19 - GREAT HWY (ISSUED, EST. BASED ON 200-300CY)</t>
  </si>
  <si>
    <t>SFPUC WW-710R - WO#2X - HOWARD 5TH TO 6TH (JULY IS 4TH TO 5TH PROJ.)</t>
  </si>
  <si>
    <t>SFPUC WW-710R - WO#18 - BERRY ST</t>
  </si>
  <si>
    <t>SFPUC WW-710R - WO#24 - Condition Assessment</t>
  </si>
  <si>
    <t>SFPUC WW-710R - WO#25 - Condition Assessment</t>
  </si>
  <si>
    <t>SFPUC WW-710R - WO#22 - TREAT WORK ORDER</t>
  </si>
  <si>
    <t>SFPUC WW-710R - WO#21 - Condition Assessment</t>
  </si>
  <si>
    <t>SFPUC WW-710R - WO#23 - Condition Assessment</t>
  </si>
  <si>
    <t>SFPUC WW-710R - WO#2X - HARRISON (NOT ISSUED yet)</t>
  </si>
  <si>
    <t>SFPUC WW-710R - WO#19 - Oceanside Clarifier Tank Cleaning</t>
  </si>
  <si>
    <t>SFPUC WW-710R OTHER WORK ORDERS</t>
  </si>
  <si>
    <t>21470-</t>
  </si>
  <si>
    <t>T CROSSBORE AT 27680 VOGUE LOS ALTOS HILLS, WILLIAM MATTHEWS</t>
  </si>
  <si>
    <t>21469-</t>
  </si>
  <si>
    <t>SS VIDEO INSPECTION, LOS ALTOS WW0101121</t>
  </si>
  <si>
    <t>21462-</t>
  </si>
  <si>
    <t>T CCTV INSPECTION AT NOE CT PARK SF, SF PARKS</t>
  </si>
  <si>
    <t>21459-</t>
  </si>
  <si>
    <t>CCTV INSPECTION SERVICES, REDWOOD CITY</t>
  </si>
  <si>
    <t xml:space="preserve">Mainline goal = 3000 LF // Split LL and Mainline crew </t>
  </si>
  <si>
    <t>Zack H</t>
  </si>
  <si>
    <t>Phil</t>
  </si>
  <si>
    <t>21438-</t>
  </si>
  <si>
    <t>SS CONDITION ASSESSMENT FY 20-21 PACKAGE IV, SAN JOSE</t>
  </si>
  <si>
    <t>21435-</t>
  </si>
  <si>
    <t>TLS FY22 OPERATED VACUUM TRUCK, SCVWD</t>
  </si>
  <si>
    <t>21429-</t>
  </si>
  <si>
    <t>SS ASSESSMENT PHASE VI, CITY OF SANTA CLARA</t>
  </si>
  <si>
    <t>1. UPDATED COI
2. PRE-CON MEETING
3. TRAFFIC CONTROL SYSTEM PLAN SUBMITTAL
4. OTHER SUBMITTALS
5. CITY OF SANTA CLARA PERMITTING</t>
  </si>
  <si>
    <t>21425-</t>
  </si>
  <si>
    <t>T VACUUM TRUCK  7TH OAKLAND CA, ALDRIDGE ELECTRIC</t>
  </si>
  <si>
    <t>21400-</t>
  </si>
  <si>
    <t>ON CALL PAVEMENT POTHOLE &amp; CCTV WASTEWATER MAINS, PALO ALTO</t>
  </si>
  <si>
    <t>$3,393.20 over projections</t>
  </si>
  <si>
    <t>20497-</t>
  </si>
  <si>
    <t>CCTV &amp; MANHOLE INSPECTIONS AT SANITARY, PINOLE</t>
  </si>
  <si>
    <t>20493-</t>
  </si>
  <si>
    <t>SEWER CLEANING ALONG BUENA VISTA RD &amp; M, CITY OF BAKERSFIELD</t>
  </si>
  <si>
    <t>20481-</t>
  </si>
  <si>
    <t>SFPUC WW-700, AS NEEDED SEWER CLEANING &amp; INSPECTION (FY21)</t>
  </si>
  <si>
    <t>20467-</t>
  </si>
  <si>
    <t>WW-694 LINCOLN WAY 48TH AVE DIVER STRUCT MOD, MARIN 20707</t>
  </si>
  <si>
    <t>QUOTE SENT, UNDER REVIEW, LIKELY JUNE PROJECT</t>
  </si>
  <si>
    <t>20466-</t>
  </si>
  <si>
    <t>WW-696 CARGO WAY FLUSH LINE, SF, JMB</t>
  </si>
  <si>
    <t>20460-</t>
  </si>
  <si>
    <t>TLS INF-008 GENERAL SERVICES, EBMUD</t>
  </si>
  <si>
    <t>20456-</t>
  </si>
  <si>
    <t>TLS MSA, MCGUIRE &amp; HESTER</t>
  </si>
  <si>
    <t>20450-</t>
  </si>
  <si>
    <t>2020 SS MAINS CLEANING &amp; INSPECTION, MILLBRAE</t>
  </si>
  <si>
    <t>20430-</t>
  </si>
  <si>
    <t>UTILITY LOCATING &amp; VACUUM EXCAVATION POTHOLING, EBMUD</t>
  </si>
  <si>
    <t>20423-</t>
  </si>
  <si>
    <t>SEPTIC TANK &amp; OIL WATER TANK PUMPING 04A5854 CALTRANS</t>
  </si>
  <si>
    <t>20407-</t>
  </si>
  <si>
    <t>T CCTV INSPECTION AT PIER 70 SF, ANVIL</t>
  </si>
  <si>
    <t>20404-</t>
  </si>
  <si>
    <t>SS CLEANING AND CCTV, PHASE V, SANTA CLARA</t>
  </si>
  <si>
    <t>19486-</t>
  </si>
  <si>
    <t>T SEWER MODIFICATIONS, 853 PALOMA AVE, BURLINGAME</t>
  </si>
  <si>
    <t>19476-</t>
  </si>
  <si>
    <t>SEWER LINE AND STORM DRAIN CLEANING AT CMF VACAVILLE</t>
  </si>
  <si>
    <t>19450-</t>
  </si>
  <si>
    <t>SFPUC WW-695, AS NEEDED SEWER CLEANING &amp; INSPECTION</t>
  </si>
  <si>
    <t>19411-</t>
  </si>
  <si>
    <t>T BAYLANDS PACIFICA</t>
  </si>
  <si>
    <t>18499-</t>
  </si>
  <si>
    <t>TRAFFIC CONTROL &amp; CCTV, BERKELEY, EBMUD</t>
  </si>
  <si>
    <t>18441-</t>
  </si>
  <si>
    <t>TLS TV-18 CLEANING &amp; CCTV INSPECTIONS, NYCEP</t>
  </si>
  <si>
    <t>17434-</t>
  </si>
  <si>
    <t>SFPUC WW-658, AS NEEDED SEWER CLEANING &amp; INSP OF LARGE SEWER</t>
  </si>
  <si>
    <t>16424-</t>
  </si>
  <si>
    <t>TLS ON CALL SEWER CLEANING SERVICES, OAKLAND</t>
  </si>
  <si>
    <t>03026-</t>
  </si>
  <si>
    <t>CITY OF BALTIMORE SC933- SUB PMI 5171</t>
  </si>
  <si>
    <t>Service Master Restoration - Spoil Milk Pumping, Benicia CA</t>
  </si>
  <si>
    <t>Carone - CCTV/CL - San Francisco, CA</t>
  </si>
  <si>
    <t>T Dysert Environmental, Inspection, SF CA</t>
  </si>
  <si>
    <t>JMB CCTV Inspection, Oakland, CA</t>
  </si>
  <si>
    <t>Service Master Restoration - Spoil Milk Pumping, Milpitas CA</t>
  </si>
  <si>
    <t>T CCTV Inspection, Marinship, La Honda, CA</t>
  </si>
  <si>
    <t xml:space="preserve">KJ Woods </t>
  </si>
  <si>
    <t>Precision Cleaning and CCTV</t>
  </si>
  <si>
    <t>Daly City Cleaning and CCTV</t>
  </si>
  <si>
    <t>Wilson &amp; Company CCTV Inspection</t>
  </si>
  <si>
    <t>COLMA SD CCTV</t>
  </si>
  <si>
    <t>Pipe Cleaning, Plugging, CCTV - Rollins Rd, Burlingame - Sanco</t>
  </si>
  <si>
    <t>Pipe Repair CALVET, Yountville, CA</t>
  </si>
  <si>
    <t>T Emergency Cleaning, Oliver and Co, Albany, CA</t>
  </si>
  <si>
    <t>JMB CCTV Inspection</t>
  </si>
  <si>
    <t>Frac Tank Cleaning, ironclad, Sunnyvale, CA</t>
  </si>
  <si>
    <t>CITY OF SAN JOSE PACKAGE IV (PROPIPE SUB WORK, CLEAN &amp; CCTV)</t>
  </si>
  <si>
    <t>CITY OF SAN JOSE PACKAGE III (PROPIPE SUB WORK, CLEAN &amp; CCTV)</t>
  </si>
  <si>
    <t>Spoiled Solid Removal - SRM, Concord, CA</t>
  </si>
  <si>
    <t>PGE MENLO PARK, WHM FRY CONSTR</t>
  </si>
  <si>
    <t>Preston Pipe Lines - Sewer Line Cleaning, Daly City</t>
  </si>
  <si>
    <t>AC ELECTRIC PGE POST FRESNO CA</t>
  </si>
  <si>
    <t>T Pump Station Cleaning, City of Foster City</t>
  </si>
  <si>
    <t>CCTV Inspection of 6" Steam Pipe, UC Berkeley</t>
  </si>
  <si>
    <t>City and County of San Francisco, UN Plaza Fountain, SF CA</t>
  </si>
  <si>
    <t>PRECISION ENGINEERING POST CONSTR CCTV SF</t>
  </si>
  <si>
    <t>sf underground daly city cctv insp</t>
  </si>
  <si>
    <t>Ground Control - CCTV</t>
  </si>
  <si>
    <t>Holy Names CCTV Lat Inspection</t>
  </si>
  <si>
    <t>CCTV Inspection - Redwood Engineering Construction</t>
  </si>
  <si>
    <t>CITY OF SANTA CLARA SSMA PHASE VIII</t>
  </si>
  <si>
    <t>Vacuum Tote Pumping - SMR</t>
  </si>
  <si>
    <t>CCTV Inspection - Precision Engineering</t>
  </si>
  <si>
    <t>Hathaway Dinwiddie, CCTV Inspection, SSF, CA</t>
  </si>
  <si>
    <t>Inspection, HDR, Oakland CA (B1493 - HDR, CCTV Inspection, Oakland CA)</t>
  </si>
  <si>
    <t>SFPUC WW-675 DISPOSAL ITEMS (5TH ST, 18TH ST)</t>
  </si>
  <si>
    <t>SALES UPDATED</t>
  </si>
  <si>
    <t>254XX</t>
  </si>
  <si>
    <t>LUCAS - J&amp;M - Clean &amp; CCTV</t>
  </si>
  <si>
    <t>LUCAS - (2) MGE Master Agreement - Crossbore</t>
  </si>
  <si>
    <t>LUCAS - Atlas Engineering - Cross Bore</t>
  </si>
  <si>
    <t>HIGH RISK FOR JUNE, was $195,000, unlikely to be issued</t>
  </si>
  <si>
    <t>WILL KNOW AFTER WED 6/7/23</t>
  </si>
  <si>
    <t>FOLLOW UP WITH MITCHELLE ON FRIDAY 6/2/23</t>
  </si>
  <si>
    <t>LUCAS - CBR Group - Cross Bore</t>
  </si>
  <si>
    <t xml:space="preserve">Submittal (SSWP Revisions) - Owner/PPSI Delay </t>
  </si>
  <si>
    <t>Starting 6/19/2023</t>
  </si>
  <si>
    <t>PAY PERMIT - CHECK IF CARD PAYMENT IS AN OPTION</t>
  </si>
  <si>
    <t>SALES OP - Flat Iron Sand Media Filter Cl</t>
  </si>
  <si>
    <t>HIGH RISK FOR JUNE, was $20,000, unlikely to be issued</t>
  </si>
  <si>
    <t>B2B - Nibbi Construction</t>
  </si>
  <si>
    <t>CITY OF OAKLAND ON-CALL SEWER CLEANING AND INSPECTION - Redwood Rd Repair</t>
  </si>
  <si>
    <r>
      <rPr>
        <rFont val="Arial"/>
        <b/>
        <color theme="1"/>
      </rPr>
      <t xml:space="preserve">$68,000 under projections, </t>
    </r>
    <r>
      <rPr>
        <rFont val="Arial"/>
        <color theme="1"/>
      </rPr>
      <t>only 38 cy extracted from the pipeline in 4 shifts, original projection was $116,000</t>
    </r>
  </si>
  <si>
    <t>BK TO PROVIDE ALL PREVIOUS TREAT AVE WORK ORDER DOCUMENTS TO MITCHELLE, JOHN, AND SERVILIO - EXPLAIN THIS IS A RECURRING WORK ORDER TO MITIGATE A KNOWN, PREDICTABLE ISSUE IN THAT SEGMENT</t>
  </si>
  <si>
    <t>Barge Water Removal, Cargill, Newark, CA</t>
  </si>
  <si>
    <t>JC UPDATED - COMPLETE</t>
  </si>
  <si>
    <t>234XX</t>
  </si>
  <si>
    <t>Monterey One - 33IN IWW Cond Assessment</t>
  </si>
  <si>
    <t>T - Underwater Resources, Inc - Tagline, SF, CA</t>
  </si>
  <si>
    <t>HIGH RISK FOR JUNE, was $100,000, unlikely to be issued</t>
  </si>
  <si>
    <t>MEETING WEDNESDAY 6/7/23 FROM 9 AM TO 10 AM</t>
  </si>
  <si>
    <t>SEND WO BREAKDOWN AFTER REC'D HOWARD</t>
  </si>
  <si>
    <r>
      <rPr>
        <rFont val="Arial"/>
        <b/>
        <color theme="1"/>
      </rPr>
      <t xml:space="preserve">BK:
</t>
    </r>
    <r>
      <rPr>
        <rFont val="Arial"/>
        <color theme="1"/>
      </rPr>
      <t>1. PROVIDE WO HISTORY
2. FOLLOW UP IN 6/7/23 PROGRESS MEETING
3. PROVIDE ADDITIONAL WO HISTORY IF NEEDED
4. FLOW METER DATA VALIDATION (HISTORIC PRE AND POST CLEANING)</t>
    </r>
  </si>
  <si>
    <r>
      <rPr>
        <rFont val="Arial"/>
        <color theme="1"/>
      </rPr>
      <t xml:space="preserve">1. CONTACT MITCHELLE TO REQUEST THE SCHEDULE FOR THE REMAINING CLARIFIERS. - </t>
    </r>
    <r>
      <rPr>
        <rFont val="Arial"/>
        <b/>
        <color rgb="FFFF0000"/>
      </rPr>
      <t>CLARIFIERS ARE FULLY OPERATIONAL, WORK ORDER COMPLETE</t>
    </r>
    <r>
      <rPr>
        <rFont val="Arial"/>
        <color theme="1"/>
      </rPr>
      <t xml:space="preserve">
2. INFORM MITCHELLE OF THE 4-HOUR-MINIMUM CHARGE FOR EQUIP AND MATERIALS DUE TO LAST-MINUTE CANCELLATION. - </t>
    </r>
    <r>
      <rPr>
        <rFont val="Arial"/>
        <b/>
        <color rgb="FFFF0000"/>
      </rPr>
      <t xml:space="preserve">MITCHELL ACCEPTED 4-HOUR MINIMUM
</t>
    </r>
    <r>
      <rPr>
        <rFont val="Arial"/>
        <color theme="1"/>
      </rPr>
      <t>3. SELBY OUTFALL
4. MARIN ST OUTFALL - DAVIS ST
5. EVANS ST</t>
    </r>
  </si>
  <si>
    <t>SEND APRIL INVOICE ASAP, CONTACT J. WONG TO DISCUSS SOLIS, AGGRESSIVE DAILY FOLLOW-UPS</t>
  </si>
  <si>
    <t>CHANGE ORDER 2 - ADDITIONAL EQUIPMENT TO HANDLE MATERIAL ON-SITE</t>
  </si>
  <si>
    <t>23474-</t>
  </si>
  <si>
    <t>CCTV Inspection and Cleaning, Redgwick Construction, Mountain View CA</t>
  </si>
  <si>
    <t>T Tagline Services - Advantage Reline, Napa, CA</t>
  </si>
  <si>
    <t>Vac Truck Services - AAA Truck Wash</t>
  </si>
  <si>
    <t>V&amp;A Engineering - Digester Dewater</t>
  </si>
  <si>
    <t>Emergency Cleaning - Soracco, Inc</t>
  </si>
  <si>
    <t>Corcus CL/CCTV - Storm System, Emeryville, CA</t>
  </si>
  <si>
    <t>CITY OF OAKLAND ON-CALL SEWER CLEANING AND INSPECTION - POINT REPAIR SANTA ROSA AVE</t>
  </si>
  <si>
    <t>CITY OF OAKLAND ON-CALL SEWER CLEANING AND INSPECTION - 71ST AVE QUOTE</t>
  </si>
  <si>
    <t>CITY OF OAKLAND ON-CALL SEWER CLEANING AND INSPECTION - Proctor Ave **PRIORITY** - NOT ISSUED</t>
  </si>
  <si>
    <t xml:space="preserve">CITY OF OAKLAND ON-CALL SEWER CLEANING AND INSPECTION - Buckingham - JOE GILMARTIN </t>
  </si>
  <si>
    <t>Emergency Storm Drain Cleaning, City of Brisbane - CHANGE ORDER #1</t>
  </si>
  <si>
    <t>Emergency Storm Drain Cleaning, City of Brisbane - CHANGE ORDER #2</t>
  </si>
  <si>
    <t>T - Redgwick Construction, Pleasant Hill, CA</t>
  </si>
  <si>
    <t>LUCAS - TEPS - Clean &amp; CCTV</t>
  </si>
  <si>
    <t>City of San Jose - Digester Cleaning - Option 3</t>
  </si>
  <si>
    <t>JC PENDING UPDATE</t>
  </si>
  <si>
    <t>Lorton Ave Storm Drain Pipe and Crescent Ave Culvert Project</t>
  </si>
  <si>
    <t>22475-</t>
  </si>
  <si>
    <t>HEAT EXCHANGER CLEANING IN SAN JOSE CA, CITY OF SAN JOSE</t>
  </si>
  <si>
    <t>20499-08</t>
  </si>
  <si>
    <t>BRINE CONCENTRATE REMOVAL &amp; DISPOSAL</t>
  </si>
  <si>
    <t>19410-</t>
  </si>
  <si>
    <t>Brd-13618- DXA for PPSI, EBMUD</t>
  </si>
  <si>
    <t>16450-</t>
  </si>
  <si>
    <t>TLS ALUM &amp; FERRIC CHLORITE SLUDGE REMOVAL DISPOSAL SERVICES</t>
  </si>
  <si>
    <t>T - A3 Construction - Moraga, CA</t>
  </si>
  <si>
    <t>CITY OF OAKLAND ON-CALL SEWER CLEANING AND INSPECTION - PENDING TRUNK LINE WO</t>
  </si>
  <si>
    <t xml:space="preserve">CITY OF OAKLAND ON-CALL SEWER CLEANING AND INSPECTION - FONTAINE - JOE GILMARTIN </t>
  </si>
  <si>
    <t>CITY OF OAKLAND ON-CALL SEWER CLEANING AND INSPECTION - TRUNK LINE</t>
  </si>
  <si>
    <t>CITY OF OAKLAND ON-CALL SEWER CLEANING AND INSPECTION - HARRISON</t>
  </si>
  <si>
    <t>PRE AND POST, MITCHELL ENGINEERING</t>
  </si>
  <si>
    <t>Emergency Storm Drain Cleaning, City of Brisbane</t>
  </si>
  <si>
    <t>TLS POA X2019-07-S3- ON CALL SS INSPECTION</t>
  </si>
  <si>
    <t>EJ UPDATED - COMPLETE</t>
  </si>
  <si>
    <t>CCTV Inspection and Pipe Cleaning - McGuire &amp; Hester, Burlingame</t>
  </si>
  <si>
    <t>CCTV INSPECTION - MGE UNDERGROUND, SAN JOSE CA</t>
  </si>
  <si>
    <t>Tank Cleaning - Clear Water, Windsor CA</t>
  </si>
  <si>
    <t>CCTV Inspection - Lewis and Tibbitts, Fremont CA</t>
  </si>
  <si>
    <t>CCTV Insepction - McGuire &amp; Hester, San Francisco CA</t>
  </si>
  <si>
    <t>CCTV Inspection - Hathaway Dinwiddie</t>
  </si>
  <si>
    <t>22486-</t>
  </si>
  <si>
    <t>SEWER LINE AND STORM DRAIN CLEANING IN VACAVILLE CA, CDCR</t>
  </si>
  <si>
    <t>23416-</t>
  </si>
  <si>
    <t>UC Berkeley - CCTV and Clean</t>
  </si>
  <si>
    <t>22451-</t>
  </si>
  <si>
    <t>SLUDGE REMOVAL, CONTRA COSTA WATER DISTRICT</t>
  </si>
  <si>
    <t>22443-</t>
  </si>
  <si>
    <t>SS INSPECTION CLEANING AND MAINTENACE IN YOUNTVILLE, CALVET</t>
  </si>
  <si>
    <t>21482-</t>
  </si>
  <si>
    <t>CCTV &amp; CLEANING SERVICES FY22, CITY OF MONTEREY</t>
  </si>
  <si>
    <t>Thompson Builders - CCTV Inspection, Fresno CA</t>
  </si>
  <si>
    <t>Valley Water Potholing, Hollister CA</t>
  </si>
  <si>
    <t>Armer/Norman &amp; Associates - Water Hauling Services, Watsonville</t>
  </si>
  <si>
    <t>PIpe Cleaning - JMB, Oakland CA</t>
  </si>
  <si>
    <t>McGuire &amp; Hester - Pipe Relining, San Francisco CA</t>
  </si>
  <si>
    <t>Cleaning And CCTV Inspection - Weiss &amp; Associates, Mountain View</t>
  </si>
  <si>
    <t>EJ CALL AL AGAIN TO CHECK UP ON THE STATUS OF THE CONTRCT</t>
  </si>
  <si>
    <t xml:space="preserve">EJ Updated </t>
  </si>
  <si>
    <t>Contra Costa Water District - Storm Drain Cleaning</t>
  </si>
  <si>
    <t>CCTV Inspection - Willson &amp; Company, San Francisco CA</t>
  </si>
  <si>
    <t>SUB-QUOTE SENT, $380K TOTAL, PROJECT AWARDED TO GENERAL</t>
  </si>
  <si>
    <t>unlikely to go until September or October</t>
  </si>
  <si>
    <t>CCTV INSPECTION - MGE UNDERGROUND, Gilroy CA</t>
  </si>
  <si>
    <t>Pipe Cleaning - Santa Maria Concrete, Burlingame CA</t>
  </si>
  <si>
    <t>Pipe Cleaning - Advantage Reline, Discovery Bay CA</t>
  </si>
  <si>
    <t>CCTV INSPECTION - MGE UNDERGROUND, Mountain View CA</t>
  </si>
  <si>
    <t>CCTV Inspection - NTK Construction, San Francisco CA</t>
  </si>
  <si>
    <t xml:space="preserve">Cleaning and CCTV Inspection, City of Stockton </t>
  </si>
  <si>
    <t>CCTV INSPECTION - MGE UNDERGROUND, LOS ALTOS CA</t>
  </si>
  <si>
    <t>Clean And CCTV - McGuire and Hester, Burlingame CA</t>
  </si>
  <si>
    <t>CCTV INSPECTION - MGE UNDERGROUND, SARATOGA CA</t>
  </si>
  <si>
    <t>CCTV INSPECTION - MGE UNDERGROUND, LOS GATOS CA</t>
  </si>
  <si>
    <t>CCTV INSPECTION - MGE UNDERGROUND, BAY POINT CA</t>
  </si>
  <si>
    <t>CCTV INSPECTION - MGE UNDERGROUND, GILROY CA</t>
  </si>
  <si>
    <t>CLEANING AND CCTV INSPECTION, UC BERKELEY</t>
  </si>
  <si>
    <t>ON CALL HYDRO - EBMUD</t>
  </si>
  <si>
    <t>POTHOLING, EBMUD</t>
  </si>
  <si>
    <t>CCTV and Inspection, JMB, San Francisco</t>
  </si>
  <si>
    <t>T - POST CCTV AND CLEANING, MOS CONSTRUCTION, SF</t>
  </si>
  <si>
    <r>
      <rPr>
        <rFont val="Arial"/>
        <b/>
        <color theme="1"/>
      </rPr>
      <t xml:space="preserve">$3,000.00 under projections, </t>
    </r>
    <r>
      <rPr>
        <rFont val="Arial"/>
        <b val="0"/>
        <color theme="1"/>
      </rPr>
      <t>AT&amp;T Still reviewing Change Order</t>
    </r>
  </si>
  <si>
    <t>T CCTV Lateral Inspection, JMB, San Francisco</t>
  </si>
  <si>
    <t>T CCTV Inspection, UC Berkeley, Berkeley, CA</t>
  </si>
  <si>
    <t>Service Master Restoration - Spoil Milk Pumping, Concord CA</t>
  </si>
  <si>
    <t>SS Condition Assessment FY 22-23 Package I, City of San Jose San Jose CA</t>
  </si>
  <si>
    <t>CITY OF OAKLAND ON-CALL SEWER CLEANING AND INSPECTION - W GRAND AVE</t>
  </si>
  <si>
    <t>2622 - City of San Leandro, Sanitary Sewer Point Repairs 2022, San Leandro CA</t>
  </si>
  <si>
    <t>Town of Colma CCTV Inspection</t>
  </si>
  <si>
    <t>T VACCUM SERVICES IN ALAMEDA CA, CALTRANS</t>
  </si>
  <si>
    <t>CDCR - San Quentin Cleaning</t>
  </si>
  <si>
    <t>BK PENDING UPDATE - REDUNDANT</t>
  </si>
  <si>
    <t>WW-735 - SFPUC CHANGE ORDER</t>
  </si>
  <si>
    <t>BK PENDING UPDATE - NOT HAPPENING</t>
  </si>
  <si>
    <t>T - Mitchell Engineering - Cl/CCTV - CHANGE ORDER - BOBBY, JOE, REMO</t>
  </si>
  <si>
    <t>244XX5</t>
  </si>
  <si>
    <t>BIZDEV FROM ACTIVITY SF EXCAVATION PERMITS</t>
  </si>
  <si>
    <t>244XX4</t>
  </si>
  <si>
    <t xml:space="preserve">NEW IDRIA, RAMBOLL </t>
  </si>
  <si>
    <t>244XX1</t>
  </si>
  <si>
    <t>PGE POST - TRISTRUX SARATOGA, CA PM# 35404240</t>
  </si>
  <si>
    <t>24415-</t>
  </si>
  <si>
    <t>Mitchell Engineering, Post CCTV Inspection, SF, CA 24415</t>
  </si>
  <si>
    <t>Large Dia - Sacramento</t>
  </si>
  <si>
    <t>WW-739 in SF CA, SFPUC -CSO4 - 3RD ST</t>
  </si>
  <si>
    <t>WW-739 in SF CA, SFPUC -CSO1 OSP CLARIFIERS</t>
  </si>
  <si>
    <t>WW-739 in SF CA, SFPUC -CSO3 TREAT AVE</t>
  </si>
  <si>
    <t>SFPUC WW-733 - AS-NEEDED SEWER INSPECTION - WO #14 Condition Assessment</t>
  </si>
  <si>
    <t>SFPUC WW-733 - AS-NEEDED SEWER INSPECTION - WO #13 Condition Assessment</t>
  </si>
  <si>
    <t>SFPUC WW-733 - AS-NEEDED SEWER INSPECTION - WO #12 Condition Assessment</t>
  </si>
  <si>
    <r>
      <rPr>
        <rFont val="Arial"/>
        <b/>
        <color theme="1"/>
      </rPr>
      <t xml:space="preserve">$60,541.62 under projections, </t>
    </r>
    <r>
      <rPr>
        <rFont val="Arial"/>
        <color theme="1"/>
      </rPr>
      <t>Anaheim permit was supposed to be issued on 5/24/2023 and their staff is late on processing it, preventing us from mobilizing the week of 5/30/23 to 6/2/23 to complete the remaining two shifts on this project. I am the 2 shifts into the June 2023 Projections.</t>
    </r>
  </si>
  <si>
    <t>SFPUC WW-733 - AS-NEEDED SEWER INSPECTION - WO #8 Condition Assessment</t>
  </si>
  <si>
    <t>SFPUC WW-733 - AS-NEEDED SEWER INSPECTION - WO #16 Condition Assessment</t>
  </si>
  <si>
    <t>SFPUC WW-733 - AS-NEEDED SEWER INSPECTION - WO #15 Condition Assessment</t>
  </si>
  <si>
    <t>SFPUC WW-733 - AS-NEEDED SEWER INSPECTION - WO #5 Condition Assessment</t>
  </si>
  <si>
    <t>SFPUC WW-733 - AS-NEEDED SEWER INSPECTION - WO #11 Condition Assessment</t>
  </si>
  <si>
    <t>SFPUC WW-733 - AS-NEEDED SEWER INSPECTION - WO #9 Condition Assessment</t>
  </si>
  <si>
    <t>SFPUC WW-733 - AS-NEEDED SEWER INSPECTION - WO #10 Condition Assessment</t>
  </si>
  <si>
    <t>Redwood Eng. Const., CCTV Insp, La Honda CA</t>
  </si>
  <si>
    <t>JMB CCTV Inspection - SF, CA</t>
  </si>
  <si>
    <t>EUREKA CLEANING AND CCTV</t>
  </si>
  <si>
    <t>Wet Well Cleaning, Palo Alto, CA</t>
  </si>
  <si>
    <t>MOS CONSTRUCTION POST CCTV SAN FRANCISCO</t>
  </si>
  <si>
    <t>Carone - CCTV/CL - DALY CITY, CA</t>
  </si>
  <si>
    <t>Mitchell Engineering, Post CCTV Inspection, SF, CA</t>
  </si>
  <si>
    <t>PGE POST AC ELECTRIC FRESNO - 3rd Rd of CCTV Change Order</t>
  </si>
  <si>
    <t>PGE POST AC ELECTRIC FRESNO - VIDEORAY CHANGE ORDER</t>
  </si>
  <si>
    <t>PGE POST AC ELECTRIC FRESNO</t>
  </si>
  <si>
    <t>Mitchell Engineering, Post CCTV Inspection, SF, CA 24408</t>
  </si>
  <si>
    <t>PGE PRE/POST 4114 ASHFORD CIR, HOLLISTER, CA - EXTREME BACKHOE SERVICES</t>
  </si>
  <si>
    <t>AS NEEDED SEWER &amp; STORM FLUSHING &amp; CCTV, CITY OF PLEASANTON - BASIN 5C</t>
  </si>
  <si>
    <t>T - Mitchell Engineering - Cl/CCTV - ADDITIONAL CCTV SCOPE</t>
  </si>
  <si>
    <t>T - Mitchell Engineering - Cl/CCTV - BASE QUOTE - REMO</t>
  </si>
  <si>
    <t>1. EDUARDO SEND A QUOTE FOR T&amp;M RATE FOR ROOT CUTTING (VAC TRUCK, CCTV OP FOR EYES, CUTTING NOZZLE E.G. KEG SUPERNOVA)</t>
  </si>
  <si>
    <t>244XX2</t>
  </si>
  <si>
    <t>Diversified Communications</t>
  </si>
  <si>
    <t>Green Dye Removal, Cargill, Newark, CA</t>
  </si>
  <si>
    <t>CCTV AT 19TH AND MLK, OAKLAND - YERBA BUENA</t>
  </si>
  <si>
    <t>Precision Engineering, CCTV</t>
  </si>
  <si>
    <t>T Hydro-Ex - Sundt Walsh</t>
  </si>
  <si>
    <t>QUOTE UNDER REVIEW BY OWNER</t>
  </si>
  <si>
    <t>City of Stockton - Wet Well Cleaning</t>
  </si>
  <si>
    <t>QUOTE PENDING</t>
  </si>
  <si>
    <t>WW-739 in SF CA, SFPUC -CSO2 LA PLAYA</t>
  </si>
  <si>
    <t>23410-</t>
  </si>
  <si>
    <t>CCTV ON HWY 29 &amp; 37, Vallejo, CA - Yerba Buena</t>
  </si>
  <si>
    <t>CCTV INSPECTION HWY 29 SF CA, YERBA BUENA ENGINEERING</t>
  </si>
  <si>
    <t>SFPUC WW-733 - AS-NEEDED SEWER INSPECTION - WO #6 Condition Assessment</t>
  </si>
  <si>
    <t>SFPUC WW-733 - AS-NEEDED SEWER INSPECTION - WO #1 through 3 punch list/redos</t>
  </si>
  <si>
    <t>SFPUC WW-733 - AS-NEEDED SEWER INSPECTION - WO #4 Condition Assessment</t>
  </si>
  <si>
    <t>Remo to contact Kaitlin and submit quote</t>
  </si>
  <si>
    <t>SFPUC WW-733 - AS-NEEDED SEWER INSPECTION - WO #1 Condition Assessment</t>
  </si>
  <si>
    <t>CONTINUOUSLY PUSH TO GET A CONTRACT</t>
  </si>
  <si>
    <t>SFPUC WW-733 - AS-NEEDED SEWER INSPECTION - WO #2 Condition Assessment</t>
  </si>
  <si>
    <t>SFPUC WW-733 - AS-NEEDED SEWER INSPECTION - WO #3 Condition Assessment</t>
  </si>
  <si>
    <t>HIGH RISK FOR JUNE, was $50,000, unlikely to be issued</t>
  </si>
  <si>
    <t>HASP REV, OSHA 30</t>
  </si>
  <si>
    <t>SCHEDULE MEETING WITH M TRAN, M BORJA
BG PREFERENCE: 
1PM TO 3PM TUESDAY
1PM TO 3PM THURSDAY</t>
  </si>
  <si>
    <r>
      <rPr>
        <rFont val="Arial"/>
        <color theme="1"/>
      </rPr>
      <t xml:space="preserve">1. REVISED HASP
2. BOB G OSHA 30
3. PROVIDE SUGGESTED COND ASSM AREAS </t>
    </r>
    <r>
      <rPr>
        <rFont val="Arial"/>
        <b/>
        <color theme="1"/>
      </rPr>
      <t>(Michael Tran, 3x5's!!!!)</t>
    </r>
  </si>
  <si>
    <t>SFPUC WW-733 - AS-NEEDED SEWER INSPECTION - WO #17 and WO#18 Condition Assessment - NOT ISSUED</t>
  </si>
  <si>
    <t>CITY OF OAKLAND ON-CALL SEWER CLEANING AND INSPECTION - LATERAL CCTV</t>
  </si>
  <si>
    <t>City of Monterey CCTV &amp; Cleaning FY22</t>
  </si>
  <si>
    <t>SFPUC WW-751-CSO5</t>
  </si>
  <si>
    <t>(1) ECO#1
(1) ENV (day work)</t>
  </si>
  <si>
    <t>Cleaning and CCTV, McGuire &amp; Hester, Burlingame</t>
  </si>
  <si>
    <t>CITY OF OAKLAND ON-CALL SEWER CLEANING AND INSPECTION - ALICE ST (CCTV/REPAIR)</t>
  </si>
  <si>
    <t>MOSTO - SUB</t>
  </si>
  <si>
    <t>T-Plug Installation - Safety-Kleen, Newark, CA</t>
  </si>
  <si>
    <t>MGE UNDERGROUND - 2505 THE VILLAGES PKWY, SAN JOSE</t>
  </si>
  <si>
    <t>1. SEND QUOTE TO YERBA BUENA</t>
  </si>
  <si>
    <t>MGE UNDERGROUND - 743 THORSEN CT, LOS ALTOS</t>
  </si>
  <si>
    <t>MGE - San Jose Tuers and Loupe</t>
  </si>
  <si>
    <t>UN PLAZA Cleaning - Department of Public Work - SF, CA</t>
  </si>
  <si>
    <t>MGE - San Jose 6679 Bret Harte Dr</t>
  </si>
  <si>
    <t>Cistern Tank Inspection, McGuire &amp; Hester, SF, CA</t>
  </si>
  <si>
    <t>CCTV Inspection, Sanbell, Albany CA</t>
  </si>
  <si>
    <t>PENDING BK UPDATE</t>
  </si>
  <si>
    <t>2839 - City of San Jose, Almaden Sub Bid for Insituform</t>
  </si>
  <si>
    <t>BILLING REGISTRY</t>
  </si>
  <si>
    <t>Current Sept23 to Dec23</t>
  </si>
  <si>
    <t>TOTAL THRU JUNE</t>
  </si>
  <si>
    <t>Jan23 to Aug23</t>
  </si>
  <si>
    <t>UCSF</t>
  </si>
  <si>
    <t>AVG PER MONTH</t>
  </si>
  <si>
    <t>Current Total</t>
  </si>
  <si>
    <t>TOTAL PROJECTED 2024</t>
  </si>
  <si>
    <t xml:space="preserve">Crew Composition - QTR 3 </t>
  </si>
  <si>
    <t>San Jose</t>
  </si>
  <si>
    <t>SF</t>
  </si>
  <si>
    <t>CREW 1</t>
  </si>
  <si>
    <t>Peter</t>
  </si>
  <si>
    <t>JET3</t>
  </si>
  <si>
    <t>Zack</t>
  </si>
  <si>
    <t>RST3</t>
  </si>
  <si>
    <t>Juan</t>
  </si>
  <si>
    <t>LAB</t>
  </si>
  <si>
    <t xml:space="preserve">John </t>
  </si>
  <si>
    <t>AQUA2</t>
  </si>
  <si>
    <t>Tommy</t>
  </si>
  <si>
    <t>Ross</t>
  </si>
  <si>
    <t>James</t>
  </si>
  <si>
    <t>ROLL</t>
  </si>
  <si>
    <t>CREW 2</t>
  </si>
  <si>
    <t>**Latia**</t>
  </si>
  <si>
    <t>TC</t>
  </si>
  <si>
    <t>Julian</t>
  </si>
  <si>
    <t>RST1</t>
  </si>
  <si>
    <t>Bob G</t>
  </si>
  <si>
    <t>AQUA1</t>
  </si>
  <si>
    <t>B2B/SFLL/LL CROSS</t>
  </si>
  <si>
    <t>Ricky</t>
  </si>
  <si>
    <t>Joel</t>
  </si>
  <si>
    <t>SUPER</t>
  </si>
  <si>
    <t>CREW 3</t>
  </si>
  <si>
    <t>Glen</t>
  </si>
  <si>
    <t>RST4</t>
  </si>
  <si>
    <t>June</t>
  </si>
  <si>
    <t>Raymon</t>
  </si>
  <si>
    <t>RST2</t>
  </si>
  <si>
    <t>CUES1 / Eviro</t>
  </si>
  <si>
    <t>Alvinno</t>
  </si>
  <si>
    <t>ECO</t>
  </si>
  <si>
    <t>Joey</t>
  </si>
  <si>
    <t>VAC50</t>
  </si>
  <si>
    <t>July</t>
  </si>
  <si>
    <t>Damarius</t>
  </si>
  <si>
    <t>Lab</t>
  </si>
  <si>
    <t>Arturo</t>
  </si>
  <si>
    <t>VAC100-2</t>
  </si>
  <si>
    <t>Ryan</t>
  </si>
  <si>
    <t>Jimmy</t>
  </si>
  <si>
    <t>Gina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</si>
</sst>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#,##0.00[$%-409]"/>
    <numFmt numFmtId="166" formatCode="m/d/yy"/>
  </numFmts>
  <fonts count="18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sz val="17.0"/>
      <color theme="1"/>
      <name val="Arial"/>
    </font>
    <font>
      <b/>
      <sz val="12.0"/>
      <color theme="1"/>
      <name val="ARIAL"/>
    </font>
    <font>
      <b/>
      <sz val="32.0"/>
      <color theme="1"/>
      <name val="ARIAL"/>
    </font>
    <font>
      <b/>
      <sz val="32.0"/>
      <color rgb="FFFFFFFF"/>
      <name val="ARIAL"/>
    </font>
    <font>
      <b/>
      <color rgb="FFFFFF00"/>
      <name val="Arial"/>
    </font>
    <font>
      <b/>
      <sz val="13.0"/>
      <color theme="1"/>
      <name val="Arial"/>
    </font>
    <font>
      <b/>
      <color rgb="FFFFFFFF"/>
      <name val="Arial"/>
    </font>
    <font>
      <b/>
      <sz val="12.0"/>
      <color rgb="FFFFFFFF"/>
      <name val="ARIAL"/>
    </font>
    <font>
      <b/>
      <color theme="1"/>
      <name val="ARIAL"/>
    </font>
    <font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color rgb="FFFFFFFF"/>
      <name val="Arial"/>
    </font>
    <font/>
    <font>
      <b/>
      <i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  <fill>
      <patternFill patternType="solid">
        <fgColor rgb="FF34A853"/>
        <bgColor rgb="FF34A853"/>
      </patternFill>
    </fill>
    <fill>
      <patternFill patternType="solid">
        <fgColor rgb="FFF4CCCC"/>
        <bgColor rgb="FFF4CCCC"/>
      </patternFill>
    </fill>
    <fill>
      <patternFill patternType="solid">
        <fgColor rgb="FFE67C73"/>
        <bgColor rgb="FFE67C73"/>
      </patternFill>
    </fill>
    <fill>
      <patternFill patternType="solid">
        <fgColor rgb="FFB45F06"/>
        <bgColor rgb="FFB45F06"/>
      </patternFill>
    </fill>
    <fill>
      <patternFill patternType="solid">
        <fgColor rgb="FF6FA8DC"/>
        <bgColor rgb="FF6FA8DC"/>
      </patternFill>
    </fill>
    <fill>
      <patternFill patternType="solid">
        <fgColor rgb="FFEA9999"/>
        <bgColor rgb="FFEA9999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D666"/>
        <bgColor rgb="FFFFD666"/>
      </patternFill>
    </fill>
    <fill>
      <patternFill patternType="solid">
        <fgColor rgb="FFFF6D01"/>
        <bgColor rgb="FFFF6D01"/>
      </patternFill>
    </fill>
    <fill>
      <patternFill patternType="solid">
        <fgColor rgb="FFFED567"/>
        <bgColor rgb="FFFED567"/>
      </patternFill>
    </fill>
    <fill>
      <patternFill patternType="solid">
        <fgColor rgb="FF57BB8A"/>
        <bgColor rgb="FF57BB8A"/>
      </patternFill>
    </fill>
    <fill>
      <patternFill patternType="solid">
        <fgColor rgb="FFF7BB6A"/>
        <bgColor rgb="FFF7BB6A"/>
      </patternFill>
    </fill>
    <fill>
      <patternFill patternType="solid">
        <fgColor rgb="FFE6D26B"/>
        <bgColor rgb="FFE6D26B"/>
      </patternFill>
    </fill>
    <fill>
      <patternFill patternType="solid">
        <fgColor rgb="FF00FFFF"/>
        <bgColor rgb="FF00FFFF"/>
      </patternFill>
    </fill>
    <fill>
      <patternFill patternType="solid">
        <fgColor rgb="FFF2A96D"/>
        <bgColor rgb="FFF2A96D"/>
      </patternFill>
    </fill>
    <fill>
      <patternFill patternType="solid">
        <fgColor rgb="FF783F04"/>
        <bgColor rgb="FF783F04"/>
      </patternFill>
    </fill>
    <fill>
      <patternFill patternType="solid">
        <fgColor rgb="FFFF0000"/>
        <bgColor rgb="FFFF0000"/>
      </patternFill>
    </fill>
    <fill>
      <patternFill patternType="solid">
        <fgColor rgb="FFEB8E71"/>
        <bgColor rgb="FFEB8E71"/>
      </patternFill>
    </fill>
    <fill>
      <patternFill patternType="solid">
        <fgColor rgb="FFED9770"/>
        <bgColor rgb="FFED9770"/>
      </patternFill>
    </fill>
    <fill>
      <patternFill patternType="solid">
        <fgColor rgb="FF5FBD88"/>
        <bgColor rgb="FF5FBD88"/>
      </patternFill>
    </fill>
    <fill>
      <patternFill patternType="solid">
        <fgColor rgb="FFF7D567"/>
        <bgColor rgb="FFF7D567"/>
      </patternFill>
    </fill>
    <fill>
      <patternFill patternType="solid">
        <fgColor rgb="FFFDCF67"/>
        <bgColor rgb="FFFDCF67"/>
      </patternFill>
    </fill>
  </fills>
  <borders count="30">
    <border/>
    <border>
      <left style="thick">
        <color rgb="FFFF00FF"/>
      </left>
      <right style="thick">
        <color rgb="FFFF00FF"/>
      </right>
      <top style="thick">
        <color rgb="FFFF00FF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FF00FF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FF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0" fillId="2" fontId="2" numFmtId="0" xfId="0" applyAlignment="1" applyFill="1" applyFont="1">
      <alignment horizontal="center" shrinkToFit="0" wrapText="1"/>
    </xf>
    <xf borderId="0" fillId="2" fontId="3" numFmtId="164" xfId="0" applyAlignment="1" applyFont="1" applyNumberFormat="1">
      <alignment horizontal="center" shrinkToFit="0" wrapText="1"/>
    </xf>
    <xf borderId="0" fillId="0" fontId="2" numFmtId="0" xfId="0" applyAlignment="1" applyFont="1">
      <alignment horizontal="right" shrinkToFit="0" wrapText="1"/>
    </xf>
    <xf borderId="1" fillId="3" fontId="4" numFmtId="0" xfId="0" applyAlignment="1" applyBorder="1" applyFill="1" applyFont="1">
      <alignment horizontal="center"/>
    </xf>
    <xf borderId="1" fillId="4" fontId="4" numFmtId="0" xfId="0" applyAlignment="1" applyBorder="1" applyFill="1" applyFont="1">
      <alignment horizontal="center"/>
    </xf>
    <xf borderId="1" fillId="5" fontId="4" numFmtId="0" xfId="0" applyAlignment="1" applyBorder="1" applyFill="1" applyFont="1">
      <alignment horizontal="center" shrinkToFit="0" wrapText="1"/>
    </xf>
    <xf borderId="1" fillId="6" fontId="4" numFmtId="0" xfId="0" applyAlignment="1" applyBorder="1" applyFill="1" applyFont="1">
      <alignment horizontal="center"/>
    </xf>
    <xf borderId="0" fillId="7" fontId="4" numFmtId="0" xfId="0" applyAlignment="1" applyFill="1" applyFont="1">
      <alignment horizontal="center" shrinkToFit="0" wrapText="1"/>
    </xf>
    <xf borderId="0" fillId="3" fontId="1" numFmtId="164" xfId="0" applyFont="1" applyNumberFormat="1"/>
    <xf borderId="2" fillId="3" fontId="4" numFmtId="164" xfId="0" applyAlignment="1" applyBorder="1" applyFont="1" applyNumberFormat="1">
      <alignment horizontal="center" shrinkToFit="0" wrapText="1"/>
    </xf>
    <xf borderId="2" fillId="4" fontId="4" numFmtId="164" xfId="0" applyAlignment="1" applyBorder="1" applyFont="1" applyNumberFormat="1">
      <alignment horizontal="center"/>
    </xf>
    <xf borderId="2" fillId="5" fontId="4" numFmtId="164" xfId="0" applyAlignment="1" applyBorder="1" applyFont="1" applyNumberFormat="1">
      <alignment horizontal="center" shrinkToFit="0" wrapText="1"/>
    </xf>
    <xf borderId="2" fillId="6" fontId="4" numFmtId="164" xfId="0" applyAlignment="1" applyBorder="1" applyFont="1" applyNumberFormat="1">
      <alignment horizontal="center"/>
    </xf>
    <xf borderId="2" fillId="7" fontId="4" numFmtId="164" xfId="0" applyAlignment="1" applyBorder="1" applyFont="1" applyNumberFormat="1">
      <alignment horizontal="center" shrinkToFit="0" wrapText="1"/>
    </xf>
    <xf borderId="0" fillId="3" fontId="2" numFmtId="164" xfId="0" applyAlignment="1" applyFont="1" applyNumberFormat="1">
      <alignment horizontal="center"/>
    </xf>
    <xf borderId="0" fillId="3" fontId="1" numFmtId="10" xfId="0" applyFont="1" applyNumberFormat="1"/>
    <xf borderId="0" fillId="0" fontId="1" numFmtId="164" xfId="0" applyFont="1" applyNumberFormat="1"/>
    <xf borderId="0" fillId="0" fontId="1" numFmtId="164" xfId="0" applyFont="1" applyNumberFormat="1"/>
    <xf borderId="0" fillId="8" fontId="5" numFmtId="164" xfId="0" applyAlignment="1" applyFill="1" applyFont="1" applyNumberFormat="1">
      <alignment horizontal="center" shrinkToFit="0" wrapText="1"/>
    </xf>
    <xf borderId="0" fillId="9" fontId="5" numFmtId="164" xfId="0" applyAlignment="1" applyFill="1" applyFont="1" applyNumberFormat="1">
      <alignment horizontal="center" shrinkToFit="0" wrapText="1"/>
    </xf>
    <xf borderId="0" fillId="10" fontId="5" numFmtId="164" xfId="0" applyAlignment="1" applyFill="1" applyFont="1" applyNumberFormat="1">
      <alignment horizontal="center" shrinkToFit="0" wrapText="1"/>
    </xf>
    <xf borderId="0" fillId="2" fontId="5" numFmtId="164" xfId="0" applyAlignment="1" applyFont="1" applyNumberFormat="1">
      <alignment horizontal="center" shrinkToFit="0" wrapText="1"/>
    </xf>
    <xf borderId="0" fillId="11" fontId="6" numFmtId="164" xfId="0" applyAlignment="1" applyFill="1" applyFont="1" applyNumberFormat="1">
      <alignment horizontal="center" shrinkToFit="0" wrapText="1"/>
    </xf>
    <xf borderId="0" fillId="10" fontId="1" numFmtId="0" xfId="0" applyFont="1"/>
    <xf borderId="2" fillId="10" fontId="1" numFmtId="0" xfId="0" applyBorder="1" applyFont="1"/>
    <xf borderId="0" fillId="4" fontId="2" numFmtId="0" xfId="0" applyAlignment="1" applyFont="1">
      <alignment horizontal="center" shrinkToFit="0" wrapText="1"/>
    </xf>
    <xf borderId="0" fillId="4" fontId="2" numFmtId="9" xfId="0" applyAlignment="1" applyFont="1" applyNumberFormat="1">
      <alignment horizontal="center" shrinkToFit="0" wrapText="1"/>
    </xf>
    <xf borderId="0" fillId="12" fontId="7" numFmtId="0" xfId="0" applyAlignment="1" applyFill="1" applyFont="1">
      <alignment vertical="bottom"/>
    </xf>
    <xf borderId="0" fillId="4" fontId="1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4" fontId="1" numFmtId="9" xfId="0" applyFont="1" applyNumberFormat="1"/>
    <xf borderId="0" fillId="4" fontId="1" numFmtId="0" xfId="0" applyAlignment="1" applyFont="1">
      <alignment vertical="top"/>
    </xf>
    <xf borderId="0" fillId="4" fontId="1" numFmtId="0" xfId="0" applyAlignment="1" applyFont="1">
      <alignment shrinkToFit="0" vertical="top" wrapText="1"/>
    </xf>
    <xf borderId="0" fillId="0" fontId="8" numFmtId="1" xfId="0" applyAlignment="1" applyFont="1" applyNumberFormat="1">
      <alignment shrinkToFit="0" vertical="bottom" wrapText="1"/>
    </xf>
    <xf borderId="3" fillId="4" fontId="1" numFmtId="0" xfId="0" applyAlignment="1" applyBorder="1" applyFont="1">
      <alignment horizontal="center" shrinkToFit="0" wrapText="1"/>
    </xf>
    <xf borderId="0" fillId="13" fontId="8" numFmtId="0" xfId="0" applyAlignment="1" applyFill="1" applyFont="1">
      <alignment horizontal="center" shrinkToFit="0" wrapText="1"/>
    </xf>
    <xf borderId="0" fillId="14" fontId="3" numFmtId="164" xfId="0" applyAlignment="1" applyFill="1" applyFont="1" applyNumberFormat="1">
      <alignment horizontal="center" shrinkToFit="0" wrapText="1"/>
    </xf>
    <xf borderId="0" fillId="0" fontId="1" numFmtId="165" xfId="0" applyFont="1" applyNumberFormat="1"/>
    <xf borderId="0" fillId="4" fontId="1" numFmtId="164" xfId="0" applyFont="1" applyNumberFormat="1"/>
    <xf borderId="0" fillId="5" fontId="1" numFmtId="164" xfId="0" applyFont="1" applyNumberFormat="1"/>
    <xf borderId="0" fillId="6" fontId="1" numFmtId="164" xfId="0" applyFont="1" applyNumberFormat="1"/>
    <xf borderId="0" fillId="7" fontId="1" numFmtId="164" xfId="0" applyFont="1" applyNumberFormat="1"/>
    <xf borderId="2" fillId="3" fontId="1" numFmtId="164" xfId="0" applyBorder="1" applyFont="1" applyNumberFormat="1"/>
    <xf borderId="4" fillId="4" fontId="1" numFmtId="164" xfId="0" applyBorder="1" applyFont="1" applyNumberFormat="1"/>
    <xf borderId="2" fillId="5" fontId="1" numFmtId="164" xfId="0" applyBorder="1" applyFont="1" applyNumberFormat="1"/>
    <xf borderId="5" fillId="6" fontId="1" numFmtId="164" xfId="0" applyBorder="1" applyFont="1" applyNumberFormat="1"/>
    <xf borderId="2" fillId="7" fontId="1" numFmtId="164" xfId="0" applyBorder="1" applyFont="1" applyNumberFormat="1"/>
    <xf borderId="0" fillId="8" fontId="1" numFmtId="164" xfId="0" applyFont="1" applyNumberFormat="1"/>
    <xf borderId="0" fillId="9" fontId="1" numFmtId="164" xfId="0" applyFont="1" applyNumberFormat="1"/>
    <xf borderId="0" fillId="8" fontId="4" numFmtId="164" xfId="0" applyAlignment="1" applyFont="1" applyNumberFormat="1">
      <alignment horizontal="center" shrinkToFit="0" wrapText="1"/>
    </xf>
    <xf borderId="0" fillId="10" fontId="1" numFmtId="164" xfId="0" applyFont="1" applyNumberFormat="1"/>
    <xf borderId="0" fillId="8" fontId="1" numFmtId="0" xfId="0" applyFont="1"/>
    <xf borderId="0" fillId="2" fontId="4" numFmtId="164" xfId="0" applyAlignment="1" applyFont="1" applyNumberFormat="1">
      <alignment horizontal="center" shrinkToFit="0" wrapText="1"/>
    </xf>
    <xf borderId="5" fillId="15" fontId="9" numFmtId="164" xfId="0" applyAlignment="1" applyBorder="1" applyFill="1" applyFont="1" applyNumberFormat="1">
      <alignment horizontal="center" shrinkToFit="0" wrapText="1"/>
    </xf>
    <xf borderId="0" fillId="2" fontId="1" numFmtId="164" xfId="0" applyFont="1" applyNumberFormat="1"/>
    <xf borderId="0" fillId="11" fontId="10" numFmtId="164" xfId="0" applyAlignment="1" applyFont="1" applyNumberFormat="1">
      <alignment horizontal="center" shrinkToFit="0" wrapText="1"/>
    </xf>
    <xf borderId="0" fillId="11" fontId="1" numFmtId="164" xfId="0" applyFont="1" applyNumberFormat="1"/>
    <xf borderId="0" fillId="4" fontId="1" numFmtId="0" xfId="0" applyFont="1"/>
    <xf borderId="0" fillId="0" fontId="1" numFmtId="166" xfId="0" applyAlignment="1" applyFont="1" applyNumberFormat="1">
      <alignment vertical="bottom"/>
    </xf>
    <xf borderId="0" fillId="0" fontId="1" numFmtId="1" xfId="0" applyAlignment="1" applyFont="1" applyNumberFormat="1">
      <alignment vertical="bottom"/>
    </xf>
    <xf borderId="2" fillId="10" fontId="4" numFmtId="0" xfId="0" applyAlignment="1" applyBorder="1" applyFont="1">
      <alignment horizontal="center"/>
    </xf>
    <xf borderId="3" fillId="10" fontId="4" numFmtId="0" xfId="0" applyAlignment="1" applyBorder="1" applyFont="1">
      <alignment horizontal="center" shrinkToFit="0" wrapText="1"/>
    </xf>
    <xf borderId="3" fillId="10" fontId="4" numFmtId="0" xfId="0" applyAlignment="1" applyBorder="1" applyFont="1">
      <alignment horizontal="center"/>
    </xf>
    <xf borderId="2" fillId="10" fontId="11" numFmtId="0" xfId="0" applyAlignment="1" applyBorder="1" applyFont="1">
      <alignment horizontal="center" shrinkToFit="0" wrapText="1"/>
    </xf>
    <xf borderId="2" fillId="10" fontId="4" numFmtId="164" xfId="0" applyAlignment="1" applyBorder="1" applyFont="1" applyNumberFormat="1">
      <alignment horizontal="center" shrinkToFit="0" wrapText="1"/>
    </xf>
    <xf borderId="2" fillId="10" fontId="4" numFmtId="164" xfId="0" applyAlignment="1" applyBorder="1" applyFont="1" applyNumberFormat="1">
      <alignment horizontal="center"/>
    </xf>
    <xf borderId="2" fillId="10" fontId="4" numFmtId="165" xfId="0" applyAlignment="1" applyBorder="1" applyFont="1" applyNumberFormat="1">
      <alignment horizontal="center"/>
    </xf>
    <xf borderId="5" fillId="16" fontId="4" numFmtId="164" xfId="0" applyAlignment="1" applyBorder="1" applyFill="1" applyFont="1" applyNumberFormat="1">
      <alignment horizontal="center" shrinkToFit="0" wrapText="1"/>
    </xf>
    <xf borderId="2" fillId="16" fontId="4" numFmtId="164" xfId="0" applyAlignment="1" applyBorder="1" applyFont="1" applyNumberFormat="1">
      <alignment horizontal="center" shrinkToFit="0" wrapText="1"/>
    </xf>
    <xf borderId="4" fillId="10" fontId="4" numFmtId="164" xfId="0" applyAlignment="1" applyBorder="1" applyFont="1" applyNumberFormat="1">
      <alignment horizontal="center" shrinkToFit="0" wrapText="1"/>
    </xf>
    <xf borderId="5" fillId="10" fontId="4" numFmtId="164" xfId="0" applyAlignment="1" applyBorder="1" applyFont="1" applyNumberFormat="1">
      <alignment horizontal="center" shrinkToFit="0" wrapText="1"/>
    </xf>
    <xf borderId="2" fillId="17" fontId="4" numFmtId="164" xfId="0" applyAlignment="1" applyBorder="1" applyFill="1" applyFont="1" applyNumberFormat="1">
      <alignment horizontal="center" shrinkToFit="0" wrapText="1"/>
    </xf>
    <xf borderId="2" fillId="2" fontId="4" numFmtId="164" xfId="0" applyAlignment="1" applyBorder="1" applyFont="1" applyNumberFormat="1">
      <alignment horizontal="center" shrinkToFit="0" wrapText="1"/>
    </xf>
    <xf borderId="5" fillId="7" fontId="4" numFmtId="164" xfId="0" applyAlignment="1" applyBorder="1" applyFont="1" applyNumberFormat="1">
      <alignment horizontal="center" shrinkToFit="0" wrapText="1"/>
    </xf>
    <xf borderId="2" fillId="13" fontId="4" numFmtId="164" xfId="0" applyAlignment="1" applyBorder="1" applyFont="1" applyNumberFormat="1">
      <alignment horizontal="center" shrinkToFit="0" wrapText="1"/>
    </xf>
    <xf borderId="5" fillId="8" fontId="4" numFmtId="164" xfId="0" applyAlignment="1" applyBorder="1" applyFont="1" applyNumberFormat="1">
      <alignment horizontal="center" shrinkToFit="0" wrapText="1"/>
    </xf>
    <xf borderId="2" fillId="8" fontId="4" numFmtId="164" xfId="0" applyAlignment="1" applyBorder="1" applyFont="1" applyNumberFormat="1">
      <alignment horizontal="center" shrinkToFit="0" wrapText="1"/>
    </xf>
    <xf borderId="0" fillId="8" fontId="4" numFmtId="0" xfId="0" applyAlignment="1" applyFont="1">
      <alignment horizontal="center" shrinkToFit="0" wrapText="1"/>
    </xf>
    <xf borderId="5" fillId="2" fontId="4" numFmtId="164" xfId="0" applyAlignment="1" applyBorder="1" applyFont="1" applyNumberFormat="1">
      <alignment horizontal="center" shrinkToFit="0" wrapText="1"/>
    </xf>
    <xf borderId="5" fillId="11" fontId="10" numFmtId="164" xfId="0" applyAlignment="1" applyBorder="1" applyFont="1" applyNumberFormat="1">
      <alignment horizontal="center" shrinkToFit="0" wrapText="1"/>
    </xf>
    <xf borderId="2" fillId="11" fontId="10" numFmtId="164" xfId="0" applyAlignment="1" applyBorder="1" applyFont="1" applyNumberFormat="1">
      <alignment horizontal="center" shrinkToFit="0" wrapText="1"/>
    </xf>
    <xf borderId="0" fillId="10" fontId="4" numFmtId="164" xfId="0" applyAlignment="1" applyFont="1" applyNumberFormat="1">
      <alignment horizontal="center" shrinkToFit="0" vertical="bottom" wrapText="1"/>
    </xf>
    <xf borderId="0" fillId="10" fontId="1" numFmtId="0" xfId="0" applyAlignment="1" applyFont="1">
      <alignment vertical="bottom"/>
    </xf>
    <xf borderId="0" fillId="10" fontId="1" numFmtId="164" xfId="0" applyAlignment="1" applyFont="1" applyNumberFormat="1">
      <alignment vertical="bottom"/>
    </xf>
    <xf borderId="0" fillId="10" fontId="4" numFmtId="0" xfId="0" applyAlignment="1" applyFont="1">
      <alignment shrinkToFit="0" vertical="bottom" wrapText="1"/>
    </xf>
    <xf borderId="0" fillId="10" fontId="4" numFmtId="0" xfId="0" applyAlignment="1" applyFont="1">
      <alignment horizontal="center" shrinkToFit="0" vertical="bottom" wrapText="1"/>
    </xf>
    <xf borderId="6" fillId="10" fontId="4" numFmtId="166" xfId="0" applyAlignment="1" applyBorder="1" applyFont="1" applyNumberFormat="1">
      <alignment horizontal="center" shrinkToFit="0" vertical="bottom" wrapText="1"/>
    </xf>
    <xf borderId="7" fillId="10" fontId="4" numFmtId="166" xfId="0" applyAlignment="1" applyBorder="1" applyFont="1" applyNumberFormat="1">
      <alignment horizontal="center" shrinkToFit="0" vertical="bottom" wrapText="1"/>
    </xf>
    <xf borderId="7" fillId="10" fontId="4" numFmtId="1" xfId="0" applyAlignment="1" applyBorder="1" applyFont="1" applyNumberFormat="1">
      <alignment horizontal="center" shrinkToFit="0" vertical="bottom" wrapText="1"/>
    </xf>
    <xf borderId="7" fillId="10" fontId="4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vertical="bottom"/>
    </xf>
    <xf borderId="3" fillId="5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 shrinkToFit="0" wrapText="1"/>
    </xf>
    <xf borderId="2" fillId="0" fontId="12" numFmtId="164" xfId="0" applyAlignment="1" applyBorder="1" applyFont="1" applyNumberFormat="1">
      <alignment horizontal="center" shrinkToFit="0" wrapText="1"/>
    </xf>
    <xf borderId="2" fillId="0" fontId="1" numFmtId="164" xfId="0" applyBorder="1" applyFont="1" applyNumberFormat="1"/>
    <xf borderId="2" fillId="0" fontId="1" numFmtId="165" xfId="0" applyBorder="1" applyFont="1" applyNumberFormat="1"/>
    <xf borderId="2" fillId="18" fontId="1" numFmtId="164" xfId="0" applyBorder="1" applyFill="1" applyFont="1" applyNumberFormat="1"/>
    <xf borderId="2" fillId="8" fontId="1" numFmtId="164" xfId="0" applyBorder="1" applyFont="1" applyNumberFormat="1"/>
    <xf borderId="5" fillId="19" fontId="1" numFmtId="164" xfId="0" applyBorder="1" applyFill="1" applyFont="1" applyNumberFormat="1"/>
    <xf borderId="2" fillId="19" fontId="1" numFmtId="164" xfId="0" applyBorder="1" applyFont="1" applyNumberFormat="1"/>
    <xf borderId="4" fillId="5" fontId="1" numFmtId="164" xfId="0" applyBorder="1" applyFont="1" applyNumberFormat="1"/>
    <xf borderId="2" fillId="20" fontId="1" numFmtId="164" xfId="0" applyBorder="1" applyFill="1" applyFont="1" applyNumberFormat="1"/>
    <xf borderId="5" fillId="5" fontId="1" numFmtId="164" xfId="0" applyBorder="1" applyFont="1" applyNumberFormat="1"/>
    <xf borderId="5" fillId="3" fontId="1" numFmtId="164" xfId="0" applyBorder="1" applyFont="1" applyNumberFormat="1"/>
    <xf borderId="5" fillId="3" fontId="1" numFmtId="164" xfId="0" applyBorder="1" applyFont="1" applyNumberFormat="1"/>
    <xf borderId="5" fillId="5" fontId="2" numFmtId="164" xfId="0" applyAlignment="1" applyBorder="1" applyFont="1" applyNumberFormat="1">
      <alignment horizontal="center"/>
    </xf>
    <xf borderId="2" fillId="19" fontId="1" numFmtId="164" xfId="0" applyAlignment="1" applyBorder="1" applyFont="1" applyNumberFormat="1">
      <alignment horizontal="center"/>
    </xf>
    <xf borderId="5" fillId="3" fontId="2" numFmtId="164" xfId="0" applyAlignment="1" applyBorder="1" applyFont="1" applyNumberFormat="1">
      <alignment horizontal="center"/>
    </xf>
    <xf borderId="5" fillId="0" fontId="1" numFmtId="164" xfId="0" applyBorder="1" applyFont="1" applyNumberFormat="1"/>
    <xf borderId="0" fillId="0" fontId="1" numFmtId="164" xfId="0" applyAlignment="1" applyFont="1" applyNumberFormat="1">
      <alignment horizontal="center" vertical="bottom"/>
    </xf>
    <xf borderId="0" fillId="0" fontId="1" numFmtId="164" xfId="0" applyAlignment="1" applyFont="1" applyNumberFormat="1">
      <alignment vertical="bottom"/>
    </xf>
    <xf borderId="0" fillId="3" fontId="1" numFmtId="1" xfId="0" applyAlignment="1" applyFont="1" applyNumberFormat="1">
      <alignment vertical="bottom"/>
    </xf>
    <xf borderId="0" fillId="3" fontId="1" numFmtId="0" xfId="0" applyAlignment="1" applyFont="1">
      <alignment vertical="bottom"/>
    </xf>
    <xf borderId="5" fillId="21" fontId="1" numFmtId="164" xfId="0" applyAlignment="1" applyBorder="1" applyFill="1" applyFont="1" applyNumberFormat="1">
      <alignment horizontal="center"/>
    </xf>
    <xf borderId="5" fillId="0" fontId="9" numFmtId="164" xfId="0" applyAlignment="1" applyBorder="1" applyFont="1" applyNumberFormat="1">
      <alignment horizontal="center"/>
    </xf>
    <xf borderId="5" fillId="0" fontId="2" numFmtId="164" xfId="0" applyAlignment="1" applyBorder="1" applyFont="1" applyNumberFormat="1">
      <alignment horizontal="center"/>
    </xf>
    <xf borderId="5" fillId="4" fontId="2" numFmtId="164" xfId="0" applyAlignment="1" applyBorder="1" applyFont="1" applyNumberFormat="1">
      <alignment horizontal="center"/>
    </xf>
    <xf borderId="5" fillId="15" fontId="9" numFmtId="164" xfId="0" applyAlignment="1" applyBorder="1" applyFont="1" applyNumberFormat="1">
      <alignment horizontal="center"/>
    </xf>
    <xf borderId="2" fillId="4" fontId="1" numFmtId="164" xfId="0" applyBorder="1" applyFont="1" applyNumberFormat="1"/>
    <xf borderId="4" fillId="3" fontId="1" numFmtId="164" xfId="0" applyBorder="1" applyFont="1" applyNumberFormat="1"/>
    <xf borderId="5" fillId="3" fontId="1" numFmtId="164" xfId="0" applyAlignment="1" applyBorder="1" applyFont="1" applyNumberFormat="1">
      <alignment horizontal="center"/>
    </xf>
    <xf borderId="5" fillId="22" fontId="2" numFmtId="164" xfId="0" applyAlignment="1" applyBorder="1" applyFill="1" applyFont="1" applyNumberFormat="1">
      <alignment horizontal="center"/>
    </xf>
    <xf borderId="5" fillId="6" fontId="2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 shrinkToFit="0" wrapText="1"/>
    </xf>
    <xf borderId="5" fillId="22" fontId="1" numFmtId="164" xfId="0" applyBorder="1" applyFont="1" applyNumberFormat="1"/>
    <xf borderId="5" fillId="6" fontId="1" numFmtId="164" xfId="0" applyAlignment="1" applyBorder="1" applyFont="1" applyNumberFormat="1">
      <alignment horizontal="center"/>
    </xf>
    <xf borderId="5" fillId="4" fontId="1" numFmtId="164" xfId="0" applyAlignment="1" applyBorder="1" applyFont="1" applyNumberFormat="1">
      <alignment horizontal="center"/>
    </xf>
    <xf borderId="5" fillId="23" fontId="1" numFmtId="164" xfId="0" applyAlignment="1" applyBorder="1" applyFill="1" applyFont="1" applyNumberFormat="1">
      <alignment horizontal="center"/>
    </xf>
    <xf borderId="0" fillId="0" fontId="1" numFmtId="0" xfId="0" applyAlignment="1" applyFont="1">
      <alignment horizontal="center"/>
    </xf>
    <xf borderId="2" fillId="0" fontId="12" numFmtId="164" xfId="0" applyAlignment="1" applyBorder="1" applyFont="1" applyNumberFormat="1">
      <alignment horizontal="center"/>
    </xf>
    <xf borderId="2" fillId="0" fontId="12" numFmtId="165" xfId="0" applyAlignment="1" applyBorder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2" fillId="5" fontId="1" numFmtId="164" xfId="0" applyAlignment="1" applyBorder="1" applyFont="1" applyNumberFormat="1">
      <alignment horizontal="center"/>
    </xf>
    <xf borderId="2" fillId="4" fontId="1" numFmtId="164" xfId="0" applyAlignment="1" applyBorder="1" applyFont="1" applyNumberFormat="1">
      <alignment horizontal="center"/>
    </xf>
    <xf borderId="2" fillId="3" fontId="1" numFmtId="164" xfId="0" applyAlignment="1" applyBorder="1" applyFont="1" applyNumberFormat="1">
      <alignment horizontal="center"/>
    </xf>
    <xf borderId="2" fillId="8" fontId="1" numFmtId="164" xfId="0" applyAlignment="1" applyBorder="1" applyFont="1" applyNumberFormat="1">
      <alignment horizontal="center"/>
    </xf>
    <xf borderId="5" fillId="19" fontId="1" numFmtId="164" xfId="0" applyAlignment="1" applyBorder="1" applyFont="1" applyNumberFormat="1">
      <alignment horizontal="center"/>
    </xf>
    <xf borderId="4" fillId="3" fontId="1" numFmtId="164" xfId="0" applyAlignment="1" applyBorder="1" applyFont="1" applyNumberFormat="1">
      <alignment horizontal="center"/>
    </xf>
    <xf borderId="5" fillId="5" fontId="1" numFmtId="164" xfId="0" applyAlignment="1" applyBorder="1" applyFont="1" applyNumberFormat="1">
      <alignment horizontal="center"/>
    </xf>
    <xf borderId="5" fillId="24" fontId="1" numFmtId="164" xfId="0" applyAlignment="1" applyBorder="1" applyFill="1" applyFont="1" applyNumberFormat="1">
      <alignment horizontal="center"/>
    </xf>
    <xf borderId="5" fillId="0" fontId="1" numFmtId="164" xfId="0" applyAlignment="1" applyBorder="1" applyFont="1" applyNumberFormat="1">
      <alignment horizontal="center"/>
    </xf>
    <xf borderId="2" fillId="2" fontId="1" numFmtId="164" xfId="0" applyBorder="1" applyFont="1" applyNumberFormat="1"/>
    <xf borderId="5" fillId="0" fontId="1" numFmtId="164" xfId="0" applyAlignment="1" applyBorder="1" applyFont="1" applyNumberFormat="1">
      <alignment vertical="bottom"/>
    </xf>
    <xf borderId="5" fillId="14" fontId="1" numFmtId="164" xfId="0" applyAlignment="1" applyBorder="1" applyFont="1" applyNumberFormat="1">
      <alignment horizontal="center"/>
    </xf>
    <xf borderId="5" fillId="5" fontId="13" numFmtId="164" xfId="0" applyAlignment="1" applyBorder="1" applyFont="1" applyNumberFormat="1">
      <alignment horizontal="center"/>
    </xf>
    <xf borderId="5" fillId="22" fontId="1" numFmtId="164" xfId="0" applyAlignment="1" applyBorder="1" applyFont="1" applyNumberFormat="1">
      <alignment horizontal="center"/>
    </xf>
    <xf borderId="5" fillId="3" fontId="1" numFmtId="164" xfId="0" applyAlignment="1" applyBorder="1" applyFont="1" applyNumberFormat="1">
      <alignment horizontal="center" shrinkToFit="0" wrapText="1"/>
    </xf>
    <xf borderId="0" fillId="5" fontId="2" numFmtId="164" xfId="0" applyAlignment="1" applyFont="1" applyNumberFormat="1">
      <alignment horizontal="center"/>
    </xf>
    <xf borderId="5" fillId="4" fontId="1" numFmtId="164" xfId="0" applyBorder="1" applyFont="1" applyNumberFormat="1"/>
    <xf borderId="5" fillId="25" fontId="1" numFmtId="164" xfId="0" applyAlignment="1" applyBorder="1" applyFill="1" applyFont="1" applyNumberFormat="1">
      <alignment horizontal="center"/>
    </xf>
    <xf borderId="3" fillId="14" fontId="1" numFmtId="0" xfId="0" applyAlignment="1" applyBorder="1" applyFont="1">
      <alignment horizontal="center" shrinkToFit="0" wrapText="1"/>
    </xf>
    <xf borderId="4" fillId="0" fontId="1" numFmtId="164" xfId="0" applyBorder="1" applyFont="1" applyNumberFormat="1"/>
    <xf borderId="5" fillId="26" fontId="1" numFmtId="164" xfId="0" applyAlignment="1" applyBorder="1" applyFill="1" applyFont="1" applyNumberFormat="1">
      <alignment horizontal="center"/>
    </xf>
    <xf borderId="2" fillId="2" fontId="1" numFmtId="164" xfId="0" applyAlignment="1" applyBorder="1" applyFont="1" applyNumberFormat="1">
      <alignment horizontal="center"/>
    </xf>
    <xf borderId="4" fillId="5" fontId="1" numFmtId="164" xfId="0" applyAlignment="1" applyBorder="1" applyFont="1" applyNumberFormat="1">
      <alignment horizontal="center"/>
    </xf>
    <xf borderId="3" fillId="27" fontId="1" numFmtId="0" xfId="0" applyAlignment="1" applyBorder="1" applyFill="1" applyFont="1">
      <alignment horizontal="center" shrinkToFit="0" wrapText="1"/>
    </xf>
    <xf borderId="2" fillId="6" fontId="1" numFmtId="164" xfId="0" applyBorder="1" applyFont="1" applyNumberFormat="1"/>
    <xf borderId="2" fillId="3" fontId="1" numFmtId="0" xfId="0" applyAlignment="1" applyBorder="1" applyFont="1">
      <alignment vertical="bottom"/>
    </xf>
    <xf borderId="2" fillId="20" fontId="1" numFmtId="164" xfId="0" applyAlignment="1" applyBorder="1" applyFont="1" applyNumberFormat="1">
      <alignment horizontal="center"/>
    </xf>
    <xf borderId="5" fillId="5" fontId="1" numFmtId="164" xfId="0" applyAlignment="1" applyBorder="1" applyFont="1" applyNumberFormat="1">
      <alignment horizontal="center"/>
    </xf>
    <xf borderId="2" fillId="19" fontId="1" numFmtId="164" xfId="0" applyAlignment="1" applyBorder="1" applyFont="1" applyNumberFormat="1">
      <alignment horizontal="center"/>
    </xf>
    <xf borderId="5" fillId="28" fontId="1" numFmtId="164" xfId="0" applyAlignment="1" applyBorder="1" applyFill="1" applyFont="1" applyNumberFormat="1">
      <alignment horizontal="center"/>
    </xf>
    <xf borderId="3" fillId="7" fontId="2" numFmtId="0" xfId="0" applyAlignment="1" applyBorder="1" applyFont="1">
      <alignment horizontal="center" shrinkToFit="0" wrapText="1"/>
    </xf>
    <xf borderId="2" fillId="7" fontId="9" numFmtId="0" xfId="0" applyAlignment="1" applyBorder="1" applyFont="1">
      <alignment horizontal="center" shrinkToFit="0" wrapText="1"/>
    </xf>
    <xf borderId="2" fillId="7" fontId="1" numFmtId="165" xfId="0" applyBorder="1" applyFont="1" applyNumberFormat="1"/>
    <xf borderId="5" fillId="7" fontId="1" numFmtId="164" xfId="0" applyBorder="1" applyFont="1" applyNumberFormat="1"/>
    <xf borderId="4" fillId="7" fontId="1" numFmtId="164" xfId="0" applyBorder="1" applyFont="1" applyNumberFormat="1"/>
    <xf borderId="5" fillId="7" fontId="9" numFmtId="164" xfId="0" applyAlignment="1" applyBorder="1" applyFont="1" applyNumberFormat="1">
      <alignment horizontal="center"/>
    </xf>
    <xf borderId="2" fillId="29" fontId="1" numFmtId="164" xfId="0" applyBorder="1" applyFill="1" applyFont="1" applyNumberFormat="1"/>
    <xf borderId="3" fillId="7" fontId="1" numFmtId="0" xfId="0" applyAlignment="1" applyBorder="1" applyFont="1">
      <alignment horizontal="center"/>
    </xf>
    <xf borderId="2" fillId="7" fontId="2" numFmtId="0" xfId="0" applyAlignment="1" applyBorder="1" applyFont="1">
      <alignment horizontal="center" shrinkToFit="0" wrapText="1"/>
    </xf>
    <xf borderId="5" fillId="7" fontId="2" numFmtId="164" xfId="0" applyAlignment="1" applyBorder="1" applyFont="1" applyNumberFormat="1">
      <alignment horizontal="center"/>
    </xf>
    <xf borderId="5" fillId="7" fontId="1" numFmtId="164" xfId="0" applyAlignment="1" applyBorder="1" applyFont="1" applyNumberFormat="1">
      <alignment horizontal="center"/>
    </xf>
    <xf borderId="2" fillId="3" fontId="2" numFmtId="164" xfId="0" applyAlignment="1" applyBorder="1" applyFont="1" applyNumberFormat="1">
      <alignment horizontal="center"/>
    </xf>
    <xf borderId="3" fillId="3" fontId="1" numFmtId="0" xfId="0" applyAlignment="1" applyBorder="1" applyFont="1">
      <alignment vertical="bottom"/>
    </xf>
    <xf borderId="3" fillId="3" fontId="1" numFmtId="0" xfId="0" applyAlignment="1" applyBorder="1" applyFont="1">
      <alignment horizontal="center"/>
    </xf>
    <xf borderId="2" fillId="3" fontId="2" numFmtId="0" xfId="0" applyAlignment="1" applyBorder="1" applyFont="1">
      <alignment horizontal="center" shrinkToFit="0" wrapText="1"/>
    </xf>
    <xf borderId="3" fillId="3" fontId="1" numFmtId="0" xfId="0" applyAlignment="1" applyBorder="1" applyFont="1">
      <alignment horizontal="center" vertical="bottom"/>
    </xf>
    <xf borderId="3" fillId="3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/>
    </xf>
    <xf borderId="0" fillId="3" fontId="1" numFmtId="0" xfId="0" applyAlignment="1" applyFont="1">
      <alignment horizontal="center" vertical="bottom"/>
    </xf>
    <xf borderId="3" fillId="3" fontId="1" numFmtId="0" xfId="0" applyAlignment="1" applyBorder="1" applyFont="1">
      <alignment horizontal="center" shrinkToFit="0" wrapText="1"/>
    </xf>
    <xf borderId="2" fillId="0" fontId="1" numFmtId="4" xfId="0" applyBorder="1" applyFont="1" applyNumberFormat="1"/>
    <xf borderId="2" fillId="30" fontId="1" numFmtId="164" xfId="0" applyAlignment="1" applyBorder="1" applyFill="1" applyFont="1" applyNumberFormat="1">
      <alignment horizontal="center"/>
    </xf>
    <xf borderId="2" fillId="5" fontId="14" numFmtId="164" xfId="0" applyAlignment="1" applyBorder="1" applyFont="1" applyNumberFormat="1">
      <alignment horizontal="center"/>
    </xf>
    <xf borderId="2" fillId="3" fontId="1" numFmtId="0" xfId="0" applyAlignment="1" applyBorder="1" applyFont="1">
      <alignment horizontal="center" vertical="bottom"/>
    </xf>
    <xf borderId="2" fillId="6" fontId="1" numFmtId="164" xfId="0" applyAlignment="1" applyBorder="1" applyFont="1" applyNumberFormat="1">
      <alignment horizontal="center"/>
    </xf>
    <xf borderId="2" fillId="5" fontId="1" numFmtId="0" xfId="0" applyAlignment="1" applyBorder="1" applyFont="1">
      <alignment horizontal="center" vertical="bottom"/>
    </xf>
    <xf borderId="0" fillId="0" fontId="1" numFmtId="0" xfId="0" applyAlignment="1" applyFont="1">
      <alignment shrinkToFit="0" vertical="bottom" wrapText="1"/>
    </xf>
    <xf borderId="0" fillId="3" fontId="1" numFmtId="1" xfId="0" applyAlignment="1" applyFont="1" applyNumberFormat="1">
      <alignment horizontal="center" vertical="bottom"/>
    </xf>
    <xf borderId="2" fillId="5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15" fontId="1" numFmtId="0" xfId="0" applyAlignment="1" applyFont="1">
      <alignment vertical="bottom"/>
    </xf>
    <xf borderId="0" fillId="0" fontId="2" numFmtId="0" xfId="0" applyAlignment="1" applyFont="1">
      <alignment horizontal="center" shrinkToFit="0" wrapText="1"/>
    </xf>
    <xf borderId="8" fillId="0" fontId="2" numFmtId="0" xfId="0" applyAlignment="1" applyBorder="1" applyFont="1">
      <alignment horizontal="center" shrinkToFit="0" wrapText="1"/>
    </xf>
    <xf borderId="2" fillId="5" fontId="2" numFmtId="164" xfId="0" applyAlignment="1" applyBorder="1" applyFont="1" applyNumberFormat="1">
      <alignment horizontal="center"/>
    </xf>
    <xf borderId="2" fillId="27" fontId="2" numFmtId="0" xfId="0" applyAlignment="1" applyBorder="1" applyFont="1">
      <alignment horizontal="center" shrinkToFit="0" wrapText="1"/>
    </xf>
    <xf borderId="2" fillId="27" fontId="1" numFmtId="164" xfId="0" applyBorder="1" applyFont="1" applyNumberFormat="1"/>
    <xf borderId="0" fillId="5" fontId="1" numFmtId="0" xfId="0" applyAlignment="1" applyFont="1">
      <alignment vertical="bottom"/>
    </xf>
    <xf borderId="0" fillId="5" fontId="1" numFmtId="0" xfId="0" applyAlignment="1" applyFont="1">
      <alignment horizontal="center" vertical="bottom"/>
    </xf>
    <xf borderId="0" fillId="3" fontId="2" numFmtId="0" xfId="0" applyAlignment="1" applyFont="1">
      <alignment horizontal="center" vertical="bottom"/>
    </xf>
    <xf borderId="0" fillId="4" fontId="1" numFmtId="164" xfId="0" applyAlignment="1" applyFont="1" applyNumberFormat="1">
      <alignment vertical="bottom"/>
    </xf>
    <xf borderId="0" fillId="15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2" fillId="0" fontId="1" numFmtId="0" xfId="0" applyAlignment="1" applyBorder="1" applyFont="1">
      <alignment horizontal="center"/>
    </xf>
    <xf borderId="2" fillId="29" fontId="1" numFmtId="164" xfId="0" applyAlignment="1" applyBorder="1" applyFont="1" applyNumberFormat="1">
      <alignment horizontal="center"/>
    </xf>
    <xf borderId="5" fillId="8" fontId="1" numFmtId="164" xfId="0" applyAlignment="1" applyBorder="1" applyFont="1" applyNumberFormat="1">
      <alignment horizontal="center"/>
    </xf>
    <xf borderId="0" fillId="0" fontId="1" numFmtId="0" xfId="0" applyAlignment="1" applyFont="1">
      <alignment horizontal="right" vertical="bottom"/>
    </xf>
    <xf borderId="3" fillId="3" fontId="1" numFmtId="164" xfId="0" applyAlignment="1" applyBorder="1" applyFont="1" applyNumberFormat="1">
      <alignment horizontal="center"/>
    </xf>
    <xf borderId="4" fillId="7" fontId="1" numFmtId="164" xfId="0" applyAlignment="1" applyBorder="1" applyFont="1" applyNumberFormat="1">
      <alignment horizontal="center"/>
    </xf>
    <xf borderId="3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2" fillId="3" fontId="1" numFmtId="0" xfId="0" applyAlignment="1" applyBorder="1" applyFont="1">
      <alignment horizontal="center" shrinkToFit="0" wrapText="1"/>
    </xf>
    <xf borderId="2" fillId="30" fontId="1" numFmtId="164" xfId="0" applyBorder="1" applyFont="1" applyNumberFormat="1"/>
    <xf borderId="3" fillId="0" fontId="1" numFmtId="0" xfId="0" applyAlignment="1" applyBorder="1" applyFont="1">
      <alignment vertical="bottom"/>
    </xf>
    <xf borderId="4" fillId="30" fontId="1" numFmtId="164" xfId="0" applyBorder="1" applyFont="1" applyNumberFormat="1"/>
    <xf borderId="4" fillId="0" fontId="1" numFmtId="164" xfId="0" applyAlignment="1" applyBorder="1" applyFont="1" applyNumberFormat="1">
      <alignment horizontal="center"/>
    </xf>
    <xf borderId="2" fillId="0" fontId="2" numFmtId="0" xfId="0" applyAlignment="1" applyBorder="1" applyFont="1">
      <alignment horizontal="center"/>
    </xf>
    <xf borderId="3" fillId="3" fontId="1" numFmtId="164" xfId="0" applyBorder="1" applyFont="1" applyNumberFormat="1"/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0" fillId="3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7" fillId="3" fontId="1" numFmtId="0" xfId="0" applyAlignment="1" applyBorder="1" applyFont="1">
      <alignment vertical="bottom"/>
    </xf>
    <xf borderId="6" fillId="0" fontId="1" numFmtId="166" xfId="0" applyAlignment="1" applyBorder="1" applyFont="1" applyNumberFormat="1">
      <alignment vertical="bottom"/>
    </xf>
    <xf borderId="7" fillId="0" fontId="1" numFmtId="166" xfId="0" applyAlignment="1" applyBorder="1" applyFont="1" applyNumberFormat="1">
      <alignment vertical="bottom"/>
    </xf>
    <xf borderId="7" fillId="3" fontId="1" numFmtId="1" xfId="0" applyAlignment="1" applyBorder="1" applyFont="1" applyNumberFormat="1">
      <alignment vertical="bottom"/>
    </xf>
    <xf borderId="3" fillId="7" fontId="9" numFmtId="0" xfId="0" applyAlignment="1" applyBorder="1" applyFont="1">
      <alignment horizontal="center" shrinkToFit="0" wrapText="1"/>
    </xf>
    <xf borderId="2" fillId="7" fontId="15" numFmtId="0" xfId="0" applyAlignment="1" applyBorder="1" applyFont="1">
      <alignment horizontal="center"/>
    </xf>
    <xf borderId="5" fillId="31" fontId="1" numFmtId="164" xfId="0" applyAlignment="1" applyBorder="1" applyFill="1" applyFont="1" applyNumberFormat="1">
      <alignment horizontal="center"/>
    </xf>
    <xf borderId="0" fillId="15" fontId="2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5" fillId="32" fontId="1" numFmtId="164" xfId="0" applyAlignment="1" applyBorder="1" applyFill="1" applyFont="1" applyNumberFormat="1">
      <alignment horizontal="center"/>
    </xf>
    <xf borderId="0" fillId="5" fontId="1" numFmtId="0" xfId="0" applyAlignment="1" applyFont="1">
      <alignment horizontal="center" shrinkToFit="0" vertical="bottom" wrapText="1"/>
    </xf>
    <xf borderId="2" fillId="4" fontId="1" numFmtId="0" xfId="0" applyAlignment="1" applyBorder="1" applyFont="1">
      <alignment horizontal="center" shrinkToFit="0" wrapText="1"/>
    </xf>
    <xf borderId="2" fillId="7" fontId="1" numFmtId="0" xfId="0" applyAlignment="1" applyBorder="1" applyFont="1">
      <alignment horizontal="center"/>
    </xf>
    <xf borderId="5" fillId="30" fontId="2" numFmtId="164" xfId="0" applyAlignment="1" applyBorder="1" applyFont="1" applyNumberFormat="1">
      <alignment horizontal="center"/>
    </xf>
    <xf borderId="5" fillId="30" fontId="1" numFmtId="164" xfId="0" applyAlignment="1" applyBorder="1" applyFont="1" applyNumberFormat="1">
      <alignment horizontal="center"/>
    </xf>
    <xf borderId="5" fillId="30" fontId="1" numFmtId="164" xfId="0" applyBorder="1" applyFont="1" applyNumberFormat="1"/>
    <xf borderId="2" fillId="5" fontId="1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shrinkToFit="0" vertical="bottom" wrapText="1"/>
    </xf>
    <xf borderId="2" fillId="0" fontId="1" numFmtId="0" xfId="0" applyBorder="1" applyFont="1"/>
    <xf borderId="5" fillId="6" fontId="1" numFmtId="164" xfId="0" applyAlignment="1" applyBorder="1" applyFont="1" applyNumberFormat="1">
      <alignment horizontal="center"/>
    </xf>
    <xf borderId="5" fillId="33" fontId="1" numFmtId="164" xfId="0" applyAlignment="1" applyBorder="1" applyFill="1" applyFont="1" applyNumberFormat="1">
      <alignment horizontal="center"/>
    </xf>
    <xf borderId="5" fillId="34" fontId="1" numFmtId="164" xfId="0" applyAlignment="1" applyBorder="1" applyFill="1" applyFont="1" applyNumberFormat="1">
      <alignment horizontal="center"/>
    </xf>
    <xf borderId="2" fillId="0" fontId="13" numFmtId="0" xfId="0" applyAlignment="1" applyBorder="1" applyFont="1">
      <alignment horizontal="center"/>
    </xf>
    <xf borderId="2" fillId="7" fontId="1" numFmtId="164" xfId="0" applyAlignment="1" applyBorder="1" applyFont="1" applyNumberFormat="1">
      <alignment horizontal="center"/>
    </xf>
    <xf borderId="0" fillId="0" fontId="2" numFmtId="0" xfId="0" applyAlignment="1" applyFont="1">
      <alignment shrinkToFit="0" vertical="bottom" wrapText="1"/>
    </xf>
    <xf borderId="5" fillId="3" fontId="1" numFmtId="164" xfId="0" applyAlignment="1" applyBorder="1" applyFont="1" applyNumberFormat="1">
      <alignment horizontal="center"/>
    </xf>
    <xf borderId="2" fillId="5" fontId="1" numFmtId="0" xfId="0" applyAlignment="1" applyBorder="1" applyFont="1">
      <alignment horizontal="center"/>
    </xf>
    <xf borderId="3" fillId="5" fontId="1" numFmtId="0" xfId="0" applyAlignment="1" applyBorder="1" applyFont="1">
      <alignment horizontal="center"/>
    </xf>
    <xf borderId="2" fillId="6" fontId="2" numFmtId="0" xfId="0" applyAlignment="1" applyBorder="1" applyFont="1">
      <alignment horizontal="center" shrinkToFit="0" wrapText="1"/>
    </xf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shrinkToFit="0" vertical="bottom" wrapText="1"/>
    </xf>
    <xf borderId="3" fillId="5" fontId="1" numFmtId="164" xfId="0" applyAlignment="1" applyBorder="1" applyFont="1" applyNumberFormat="1">
      <alignment horizontal="center" shrinkToFit="0" wrapText="1"/>
    </xf>
    <xf borderId="11" fillId="5" fontId="1" numFmtId="0" xfId="0" applyAlignment="1" applyBorder="1" applyFont="1">
      <alignment horizontal="center" shrinkToFit="0" wrapText="1"/>
    </xf>
    <xf borderId="3" fillId="3" fontId="1" numFmtId="0" xfId="0" applyBorder="1" applyFont="1"/>
    <xf borderId="11" fillId="0" fontId="1" numFmtId="0" xfId="0" applyAlignment="1" applyBorder="1" applyFont="1">
      <alignment horizontal="center"/>
    </xf>
    <xf borderId="11" fillId="0" fontId="2" numFmtId="0" xfId="0" applyAlignment="1" applyBorder="1" applyFont="1">
      <alignment horizontal="center" shrinkToFit="0" wrapText="1"/>
    </xf>
    <xf borderId="11" fillId="0" fontId="1" numFmtId="164" xfId="0" applyBorder="1" applyFont="1" applyNumberFormat="1"/>
    <xf borderId="11" fillId="0" fontId="1" numFmtId="165" xfId="0" applyBorder="1" applyFont="1" applyNumberFormat="1"/>
    <xf borderId="11" fillId="18" fontId="1" numFmtId="164" xfId="0" applyBorder="1" applyFont="1" applyNumberFormat="1"/>
    <xf borderId="11" fillId="3" fontId="1" numFmtId="164" xfId="0" applyBorder="1" applyFont="1" applyNumberFormat="1"/>
    <xf borderId="11" fillId="4" fontId="1" numFmtId="164" xfId="0" applyBorder="1" applyFont="1" applyNumberFormat="1"/>
    <xf borderId="11" fillId="5" fontId="1" numFmtId="164" xfId="0" applyAlignment="1" applyBorder="1" applyFont="1" applyNumberFormat="1">
      <alignment horizontal="center"/>
    </xf>
    <xf borderId="11" fillId="0" fontId="12" numFmtId="164" xfId="0" applyAlignment="1" applyBorder="1" applyFont="1" applyNumberFormat="1">
      <alignment horizontal="center"/>
    </xf>
    <xf borderId="11" fillId="0" fontId="12" numFmtId="165" xfId="0" applyAlignment="1" applyBorder="1" applyFont="1" applyNumberFormat="1">
      <alignment horizontal="center"/>
    </xf>
    <xf borderId="11" fillId="0" fontId="1" numFmtId="164" xfId="0" applyAlignment="1" applyBorder="1" applyFont="1" applyNumberFormat="1">
      <alignment horizontal="center"/>
    </xf>
    <xf borderId="11" fillId="5" fontId="1" numFmtId="164" xfId="0" applyBorder="1" applyFont="1" applyNumberFormat="1"/>
    <xf borderId="3" fillId="0" fontId="1" numFmtId="0" xfId="0" applyBorder="1" applyFont="1"/>
    <xf borderId="11" fillId="3" fontId="2" numFmtId="164" xfId="0" applyAlignment="1" applyBorder="1" applyFont="1" applyNumberFormat="1">
      <alignment horizontal="center"/>
    </xf>
    <xf borderId="11" fillId="29" fontId="1" numFmtId="164" xfId="0" applyBorder="1" applyFont="1" applyNumberFormat="1"/>
    <xf borderId="11" fillId="29" fontId="1" numFmtId="164" xfId="0" applyAlignment="1" applyBorder="1" applyFont="1" applyNumberFormat="1">
      <alignment horizontal="center"/>
    </xf>
    <xf borderId="11" fillId="3" fontId="2" numFmtId="0" xfId="0" applyAlignment="1" applyBorder="1" applyFont="1">
      <alignment horizontal="center" shrinkToFit="0" wrapText="1"/>
    </xf>
    <xf borderId="11" fillId="0" fontId="1" numFmtId="0" xfId="0" applyBorder="1" applyFont="1"/>
    <xf borderId="12" fillId="5" fontId="1" numFmtId="164" xfId="0" applyBorder="1" applyFont="1" applyNumberFormat="1"/>
    <xf borderId="12" fillId="4" fontId="1" numFmtId="164" xfId="0" applyBorder="1" applyFont="1" applyNumberFormat="1"/>
    <xf borderId="5" fillId="35" fontId="1" numFmtId="164" xfId="0" applyAlignment="1" applyBorder="1" applyFill="1" applyFont="1" applyNumberFormat="1">
      <alignment horizontal="center"/>
    </xf>
    <xf borderId="12" fillId="18" fontId="1" numFmtId="164" xfId="0" applyBorder="1" applyFont="1" applyNumberFormat="1"/>
    <xf borderId="12" fillId="0" fontId="1" numFmtId="164" xfId="0" applyBorder="1" applyFont="1" applyNumberFormat="1"/>
    <xf borderId="12" fillId="3" fontId="1" numFmtId="164" xfId="0" applyBorder="1" applyFont="1" applyNumberFormat="1"/>
    <xf borderId="13" fillId="19" fontId="1" numFmtId="164" xfId="0" applyBorder="1" applyFont="1" applyNumberFormat="1"/>
    <xf borderId="11" fillId="27" fontId="1" numFmtId="0" xfId="0" applyAlignment="1" applyBorder="1" applyFont="1">
      <alignment horizontal="center" shrinkToFit="0" wrapText="1"/>
    </xf>
    <xf borderId="2" fillId="22" fontId="1" numFmtId="164" xfId="0" applyBorder="1" applyFont="1" applyNumberFormat="1"/>
    <xf borderId="0" fillId="0" fontId="1" numFmtId="4" xfId="0" applyFont="1" applyNumberFormat="1"/>
    <xf borderId="0" fillId="0" fontId="1" numFmtId="164" xfId="0" applyAlignment="1" applyFont="1" applyNumberFormat="1">
      <alignment horizontal="right"/>
    </xf>
    <xf borderId="12" fillId="4" fontId="2" numFmtId="164" xfId="0" applyAlignment="1" applyBorder="1" applyFont="1" applyNumberFormat="1">
      <alignment horizontal="center"/>
    </xf>
    <xf borderId="2" fillId="4" fontId="2" numFmtId="164" xfId="0" applyAlignment="1" applyBorder="1" applyFont="1" applyNumberFormat="1">
      <alignment horizontal="center"/>
    </xf>
    <xf borderId="4" fillId="4" fontId="2" numFmtId="164" xfId="0" applyAlignment="1" applyBorder="1" applyFont="1" applyNumberFormat="1">
      <alignment horizontal="center"/>
    </xf>
    <xf borderId="5" fillId="4" fontId="2" numFmtId="164" xfId="0" applyAlignment="1" applyBorder="1" applyFont="1" applyNumberFormat="1">
      <alignment horizontal="center" shrinkToFit="0" wrapText="1"/>
    </xf>
    <xf borderId="0" fillId="0" fontId="1" numFmtId="10" xfId="0" applyFont="1" applyNumberFormat="1"/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right"/>
    </xf>
    <xf borderId="0" fillId="0" fontId="1" numFmtId="4" xfId="0" applyAlignment="1" applyFont="1" applyNumberFormat="1">
      <alignment horizontal="center"/>
    </xf>
    <xf borderId="14" fillId="0" fontId="2" numFmtId="0" xfId="0" applyAlignment="1" applyBorder="1" applyFont="1">
      <alignment horizontal="center"/>
    </xf>
    <xf borderId="15" fillId="0" fontId="1" numFmtId="0" xfId="0" applyBorder="1" applyFont="1"/>
    <xf borderId="16" fillId="0" fontId="1" numFmtId="0" xfId="0" applyBorder="1" applyFont="1"/>
    <xf borderId="17" fillId="0" fontId="1" numFmtId="0" xfId="0" applyAlignment="1" applyBorder="1" applyFont="1">
      <alignment vertical="bottom"/>
    </xf>
    <xf borderId="18" fillId="0" fontId="1" numFmtId="0" xfId="0" applyAlignment="1" applyBorder="1" applyFont="1">
      <alignment vertical="bottom"/>
    </xf>
    <xf borderId="19" fillId="0" fontId="1" numFmtId="0" xfId="0" applyAlignment="1" applyBorder="1" applyFont="1">
      <alignment vertical="bottom"/>
    </xf>
    <xf borderId="0" fillId="0" fontId="1" numFmtId="10" xfId="0" applyAlignment="1" applyFont="1" applyNumberFormat="1">
      <alignment vertical="bottom"/>
    </xf>
    <xf borderId="5" fillId="6" fontId="8" numFmtId="0" xfId="0" applyAlignment="1" applyBorder="1" applyFont="1">
      <alignment horizontal="center" vertical="bottom"/>
    </xf>
    <xf borderId="3" fillId="0" fontId="16" numFmtId="0" xfId="0" applyBorder="1" applyFont="1"/>
    <xf borderId="5" fillId="5" fontId="8" numFmtId="0" xfId="0" applyAlignment="1" applyBorder="1" applyFont="1">
      <alignment horizontal="center" vertical="bottom"/>
    </xf>
    <xf borderId="20" fillId="0" fontId="2" numFmtId="0" xfId="0" applyAlignment="1" applyBorder="1" applyFont="1">
      <alignment horizontal="center" vertical="bottom"/>
    </xf>
    <xf borderId="21" fillId="0" fontId="1" numFmtId="0" xfId="0" applyAlignment="1" applyBorder="1" applyFont="1">
      <alignment vertical="bottom"/>
    </xf>
    <xf borderId="20" fillId="0" fontId="1" numFmtId="0" xfId="0" applyAlignment="1" applyBorder="1" applyFont="1">
      <alignment horizontal="center" vertical="bottom"/>
    </xf>
    <xf borderId="21" fillId="0" fontId="1" numFmtId="0" xfId="0" applyAlignment="1" applyBorder="1" applyFont="1">
      <alignment horizontal="center" vertical="bottom"/>
    </xf>
    <xf borderId="22" fillId="0" fontId="1" numFmtId="0" xfId="0" applyAlignment="1" applyBorder="1" applyFont="1">
      <alignment horizontal="center" vertical="bottom"/>
    </xf>
    <xf borderId="23" fillId="0" fontId="1" numFmtId="0" xfId="0" applyAlignment="1" applyBorder="1" applyFont="1">
      <alignment horizontal="center" vertical="bottom"/>
    </xf>
    <xf borderId="22" fillId="0" fontId="2" numFmtId="0" xfId="0" applyAlignment="1" applyBorder="1" applyFont="1">
      <alignment horizontal="center" vertical="bottom"/>
    </xf>
    <xf borderId="23" fillId="0" fontId="1" numFmtId="0" xfId="0" applyAlignment="1" applyBorder="1" applyFont="1">
      <alignment vertical="bottom"/>
    </xf>
    <xf borderId="24" fillId="0" fontId="1" numFmtId="0" xfId="0" applyAlignment="1" applyBorder="1" applyFont="1">
      <alignment horizontal="center" vertical="bottom"/>
    </xf>
    <xf borderId="25" fillId="0" fontId="1" numFmtId="0" xfId="0" applyAlignment="1" applyBorder="1" applyFont="1">
      <alignment horizontal="center" vertical="bottom"/>
    </xf>
    <xf borderId="26" fillId="0" fontId="1" numFmtId="0" xfId="0" applyAlignment="1" applyBorder="1" applyFont="1">
      <alignment vertical="bottom"/>
    </xf>
    <xf borderId="27" fillId="0" fontId="1" numFmtId="0" xfId="0" applyAlignment="1" applyBorder="1" applyFont="1">
      <alignment vertical="bottom"/>
    </xf>
    <xf borderId="5" fillId="27" fontId="8" numFmtId="0" xfId="0" applyAlignment="1" applyBorder="1" applyFont="1">
      <alignment horizontal="center" vertical="bottom"/>
    </xf>
    <xf borderId="20" fillId="0" fontId="17" numFmtId="0" xfId="0" applyAlignment="1" applyBorder="1" applyFont="1">
      <alignment horizontal="center" vertical="bottom"/>
    </xf>
    <xf borderId="21" fillId="0" fontId="17" numFmtId="0" xfId="0" applyAlignment="1" applyBorder="1" applyFont="1">
      <alignment horizontal="center" vertical="bottom"/>
    </xf>
    <xf borderId="0" fillId="5" fontId="1" numFmtId="164" xfId="0" applyAlignment="1" applyFont="1" applyNumberFormat="1">
      <alignment vertical="bottom"/>
    </xf>
    <xf borderId="0" fillId="5" fontId="1" numFmtId="164" xfId="0" applyAlignment="1" applyFont="1" applyNumberFormat="1">
      <alignment horizontal="right" vertical="bottom"/>
    </xf>
    <xf borderId="0" fillId="5" fontId="1" numFmtId="164" xfId="0" applyAlignment="1" applyFont="1" applyNumberFormat="1">
      <alignment vertical="bottom"/>
    </xf>
    <xf borderId="0" fillId="5" fontId="1" numFmtId="164" xfId="0" applyAlignment="1" applyFont="1" applyNumberFormat="1">
      <alignment horizontal="right" vertical="bottom"/>
    </xf>
    <xf borderId="20" fillId="0" fontId="1" numFmtId="0" xfId="0" applyAlignment="1" applyBorder="1" applyFont="1">
      <alignment vertical="bottom"/>
    </xf>
    <xf borderId="28" fillId="0" fontId="1" numFmtId="0" xfId="0" applyAlignment="1" applyBorder="1" applyFont="1">
      <alignment vertical="bottom"/>
    </xf>
    <xf borderId="28" fillId="0" fontId="1" numFmtId="0" xfId="0" applyAlignment="1" applyBorder="1" applyFont="1">
      <alignment horizontal="center" vertical="bottom"/>
    </xf>
    <xf borderId="22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8" fillId="0" fontId="1" numFmtId="0" xfId="0" applyAlignment="1" applyBorder="1" applyFont="1">
      <alignment horizontal="center" vertical="bottom"/>
    </xf>
    <xf borderId="24" fillId="0" fontId="1" numFmtId="0" xfId="0" applyAlignment="1" applyBorder="1" applyFont="1">
      <alignment vertical="bottom"/>
    </xf>
    <xf borderId="29" fillId="0" fontId="1" numFmtId="0" xfId="0" applyAlignment="1" applyBorder="1" applyFont="1">
      <alignment vertical="bottom"/>
    </xf>
    <xf borderId="25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3" t="s">
        <v>0</v>
      </c>
      <c r="D1" s="4">
        <f>BP416+BQ416+BT416+BX416+CB416</f>
        <v>6940733.283</v>
      </c>
      <c r="E1" s="2"/>
      <c r="F1" s="2"/>
      <c r="G1" s="2"/>
      <c r="H1" s="2"/>
      <c r="I1" s="2"/>
      <c r="J1" s="2"/>
      <c r="K1" s="2"/>
      <c r="L1" s="2"/>
      <c r="M1" s="5">
        <v>84.0</v>
      </c>
      <c r="N1" s="2"/>
      <c r="O1" s="2"/>
      <c r="P1" s="2"/>
      <c r="Q1" s="2"/>
      <c r="R1" s="6" t="s">
        <v>1</v>
      </c>
      <c r="S1" s="7" t="s">
        <v>2</v>
      </c>
      <c r="T1" s="8" t="s">
        <v>3</v>
      </c>
      <c r="U1" s="9" t="s">
        <v>4</v>
      </c>
      <c r="V1" s="10" t="s">
        <v>5</v>
      </c>
      <c r="W1" s="11"/>
      <c r="X1" s="11"/>
      <c r="Y1" s="11"/>
      <c r="Z1" s="11"/>
      <c r="AA1" s="12" t="s">
        <v>1</v>
      </c>
      <c r="AB1" s="13" t="s">
        <v>2</v>
      </c>
      <c r="AC1" s="14" t="s">
        <v>3</v>
      </c>
      <c r="AD1" s="15" t="s">
        <v>4</v>
      </c>
      <c r="AE1" s="16" t="s">
        <v>5</v>
      </c>
      <c r="AF1" s="17" t="s">
        <v>6</v>
      </c>
      <c r="AG1" s="18"/>
      <c r="AH1" s="17">
        <v>868000.0</v>
      </c>
      <c r="AI1" s="17">
        <f>AH1/0.4</f>
        <v>2170000</v>
      </c>
      <c r="AJ1" s="19"/>
      <c r="AK1" s="19"/>
      <c r="AL1" s="19"/>
      <c r="AM1" s="19"/>
      <c r="AN1" s="19"/>
      <c r="AO1" s="20"/>
      <c r="AP1" s="20"/>
      <c r="AQ1" s="20"/>
      <c r="AR1" s="19"/>
      <c r="AS1" s="19"/>
      <c r="AT1" s="19"/>
      <c r="AU1" s="19"/>
      <c r="AV1" s="19"/>
      <c r="AW1" s="19"/>
      <c r="AX1" s="21" t="s">
        <v>7</v>
      </c>
      <c r="BF1" s="22" t="s">
        <v>8</v>
      </c>
      <c r="BO1" s="23" t="s">
        <v>9</v>
      </c>
      <c r="BX1" s="21" t="s">
        <v>10</v>
      </c>
      <c r="CF1" s="24" t="s">
        <v>11</v>
      </c>
      <c r="CL1" s="25" t="s">
        <v>12</v>
      </c>
      <c r="CR1" s="26"/>
      <c r="CS1" s="27"/>
      <c r="CT1" s="28" t="s">
        <v>13</v>
      </c>
      <c r="CU1" s="29">
        <f>584430.72/917654.22</f>
        <v>0.6368746607</v>
      </c>
      <c r="CV1" s="30">
        <v>179000.0</v>
      </c>
      <c r="CW1" s="31"/>
      <c r="CX1" s="32">
        <v>207000.0</v>
      </c>
      <c r="CY1" s="33"/>
      <c r="CZ1" s="29">
        <f>CV1/CX1</f>
        <v>0.8647342995</v>
      </c>
      <c r="DA1" s="34"/>
      <c r="DB1" s="35" t="s">
        <v>14</v>
      </c>
      <c r="DC1" s="1"/>
      <c r="DD1" s="1"/>
      <c r="DE1" s="1"/>
      <c r="DF1" s="1"/>
      <c r="DG1" s="36" t="s">
        <v>15</v>
      </c>
      <c r="DL1" s="1"/>
      <c r="DM1" s="1"/>
      <c r="DN1" s="1"/>
      <c r="DO1" s="1"/>
      <c r="DP1" s="1"/>
    </row>
    <row r="2">
      <c r="A2" s="1"/>
      <c r="B2" s="37" t="s">
        <v>16</v>
      </c>
      <c r="C2" s="38" t="s">
        <v>17</v>
      </c>
      <c r="D2" s="39">
        <f>D1-20000000</f>
        <v>-13059266.72</v>
      </c>
      <c r="E2" s="19"/>
      <c r="F2" s="19"/>
      <c r="G2" s="19"/>
      <c r="H2" s="19"/>
      <c r="I2" s="19"/>
      <c r="J2" s="19"/>
      <c r="K2" s="40"/>
      <c r="L2" s="19"/>
      <c r="M2" s="19"/>
      <c r="N2" s="19"/>
      <c r="O2" s="19"/>
      <c r="P2" s="19"/>
      <c r="Q2" s="19"/>
      <c r="R2" s="11"/>
      <c r="S2" s="41"/>
      <c r="T2" s="42"/>
      <c r="U2" s="43"/>
      <c r="V2" s="44"/>
      <c r="W2" s="11"/>
      <c r="X2" s="11"/>
      <c r="Y2" s="11"/>
      <c r="Z2" s="11"/>
      <c r="AA2" s="45"/>
      <c r="AB2" s="46"/>
      <c r="AC2" s="47"/>
      <c r="AD2" s="48"/>
      <c r="AE2" s="49"/>
      <c r="AF2" s="11"/>
      <c r="AG2" s="18"/>
      <c r="AH2" s="11"/>
      <c r="AI2" s="11"/>
      <c r="AJ2" s="19"/>
      <c r="AK2" s="19"/>
      <c r="AL2" s="19"/>
      <c r="AM2" s="19"/>
      <c r="AN2" s="19"/>
      <c r="AO2" s="20"/>
      <c r="AP2" s="20"/>
      <c r="AQ2" s="20"/>
      <c r="AR2" s="19"/>
      <c r="AS2" s="19"/>
      <c r="AT2" s="19"/>
      <c r="AU2" s="19"/>
      <c r="AV2" s="19"/>
      <c r="AW2" s="19"/>
      <c r="AX2" s="50"/>
      <c r="AY2" s="50"/>
      <c r="AZ2" s="50"/>
      <c r="BA2" s="50"/>
      <c r="BB2" s="50"/>
      <c r="BC2" s="50"/>
      <c r="BD2" s="50"/>
      <c r="BE2" s="50"/>
      <c r="BF2" s="51"/>
      <c r="BG2" s="51"/>
      <c r="BH2" s="51"/>
      <c r="BI2" s="51"/>
      <c r="BJ2" s="51"/>
      <c r="BK2" s="51"/>
      <c r="BL2" s="51"/>
      <c r="BM2" s="51"/>
      <c r="BN2" s="51"/>
      <c r="BO2" s="52" t="s">
        <v>18</v>
      </c>
      <c r="BP2" s="52">
        <f>SUM(BO416+BQ416+BT416)</f>
        <v>3271868.423</v>
      </c>
      <c r="BQ2" s="53"/>
      <c r="BR2" s="53"/>
      <c r="BS2" s="53"/>
      <c r="BT2" s="53"/>
      <c r="BU2" s="53"/>
      <c r="BV2" s="53"/>
      <c r="BW2" s="53"/>
      <c r="BX2" s="52" t="s">
        <v>18</v>
      </c>
      <c r="BY2" s="52">
        <f>SUM(BX416,CB416,CD416)</f>
        <v>5290340.51</v>
      </c>
      <c r="BZ2" s="54"/>
      <c r="CA2" s="54"/>
      <c r="CB2" s="50"/>
      <c r="CC2" s="50"/>
      <c r="CD2" s="50"/>
      <c r="CE2" s="50"/>
      <c r="CF2" s="55" t="s">
        <v>19</v>
      </c>
      <c r="CG2" s="55">
        <f>SUM(CF416,CH416,CJ416)</f>
        <v>4254425.43</v>
      </c>
      <c r="CH2" s="56" t="s">
        <v>20</v>
      </c>
      <c r="CI2" s="57"/>
      <c r="CJ2" s="57"/>
      <c r="CK2" s="57"/>
      <c r="CL2" s="58" t="s">
        <v>19</v>
      </c>
      <c r="CM2" s="58">
        <f>SUM(CL416,CN416,CP416)</f>
        <v>450001</v>
      </c>
      <c r="CN2" s="59"/>
      <c r="CO2" s="59"/>
      <c r="CP2" s="59"/>
      <c r="CQ2" s="59"/>
      <c r="CR2" s="53"/>
      <c r="CS2" s="53"/>
      <c r="CT2" s="60"/>
      <c r="CU2" s="33"/>
      <c r="CV2" s="31"/>
      <c r="CW2" s="31"/>
      <c r="CX2" s="31"/>
      <c r="CY2" s="33"/>
      <c r="CZ2" s="33"/>
      <c r="DA2" s="34"/>
      <c r="DB2" s="34"/>
      <c r="DC2" s="1"/>
      <c r="DD2" s="1"/>
      <c r="DE2" s="61"/>
      <c r="DF2" s="61"/>
      <c r="DG2" s="62"/>
      <c r="DH2" s="1"/>
      <c r="DI2" s="1"/>
      <c r="DJ2" s="1"/>
      <c r="DK2" s="1"/>
      <c r="DL2" s="1"/>
      <c r="DM2" s="1"/>
      <c r="DN2" s="1"/>
      <c r="DO2" s="1"/>
      <c r="DP2" s="1"/>
    </row>
    <row r="3">
      <c r="A3" s="63" t="s">
        <v>21</v>
      </c>
      <c r="B3" s="64" t="s">
        <v>22</v>
      </c>
      <c r="C3" s="65" t="s">
        <v>23</v>
      </c>
      <c r="D3" s="66" t="s">
        <v>24</v>
      </c>
      <c r="E3" s="67" t="s">
        <v>25</v>
      </c>
      <c r="F3" s="68" t="s">
        <v>26</v>
      </c>
      <c r="G3" s="68" t="s">
        <v>27</v>
      </c>
      <c r="H3" s="68" t="s">
        <v>28</v>
      </c>
      <c r="I3" s="68" t="s">
        <v>29</v>
      </c>
      <c r="J3" s="68" t="s">
        <v>30</v>
      </c>
      <c r="K3" s="69" t="s">
        <v>31</v>
      </c>
      <c r="L3" s="68" t="s">
        <v>32</v>
      </c>
      <c r="M3" s="68" t="s">
        <v>33</v>
      </c>
      <c r="N3" s="68" t="s">
        <v>34</v>
      </c>
      <c r="O3" s="68" t="s">
        <v>35</v>
      </c>
      <c r="P3" s="68" t="s">
        <v>36</v>
      </c>
      <c r="Q3" s="67" t="str">
        <f>CONCATENATE("FEB 2023 Projections: ",TEXT(Q416,"$0,000.00"))</f>
        <v>FEB 2023 Projections: $169,625.84</v>
      </c>
      <c r="R3" s="67" t="str">
        <f>CONCATENATE("MARCH 2023 Projections: ",TEXT(R416,"$0,000.00"))</f>
        <v>MARCH 2023 Projections: $129,059.34</v>
      </c>
      <c r="S3" s="67" t="str">
        <f>CONCATENATE("APRIL 2023 Projections: ",TEXT(S416,"$0,000.00"))</f>
        <v>APRIL 2023 Projections: $93,018.13</v>
      </c>
      <c r="T3" s="67" t="str">
        <f>CONCATENATE("MAY 2023 Projections: ",TEXT(T416,"$0,000.00"))</f>
        <v>MAY 2023 Projections: $170,700.26</v>
      </c>
      <c r="U3" s="67" t="str">
        <f>CONCATENATE("JUNE 2023 Projections: ",TEXT(U416,"$0,000.00"))</f>
        <v>JUNE 2023 Projections: $214,795.57</v>
      </c>
      <c r="V3" s="67" t="str">
        <f>CONCATENATE("JULY 2023 Projections: ",TEXT(V416,"$0,000.00"))</f>
        <v>JULY 2023 Projections: $317,296.92</v>
      </c>
      <c r="W3" s="67" t="str">
        <f>CONCATENATE("AUGUST 2023 Projections: ",TEXT(W416,"$0,000.00"))</f>
        <v>AUGUST 2023 Projections: $523,862.50</v>
      </c>
      <c r="X3" s="67" t="str">
        <f>CONCATENATE("AUGUST 2023 Projections prev. week: ",TEXT(X416,"$0,000.00"))</f>
        <v>#REF!</v>
      </c>
      <c r="Y3" s="70" t="str">
        <f>CONCATENATE("AUGUST 2023 WIP (To Date) ", ,TEXT(Y416,"$0,000.00"))</f>
        <v>AUGUST 2023 WIP (To Date) $524,471.50</v>
      </c>
      <c r="Z3" s="67" t="str">
        <f>CONCATENATE("September 2023 Projections: ",TEXT(Z416,"$0,000.00"))</f>
        <v>September 2023 Projections: $1,309,362.27</v>
      </c>
      <c r="AA3" s="71" t="str">
        <f>CONCATENATE("September 2023 WIP to Date: ",TEXT(AA416,"$0,000.00"))</f>
        <v>September 2023 WIP to Date: $1,312,742.07</v>
      </c>
      <c r="AB3" s="72" t="str">
        <f>CONCATENATE("October 2023 Projections: ",TEXT(AB416,"$0,000.00"))</f>
        <v>October 2023 Projections: $950,417.30</v>
      </c>
      <c r="AC3" s="71" t="str">
        <f>CONCATENATE("October 2023 WIP to Date: ",TEXT(AC416,"$0,000.00"))</f>
        <v>October 2023 WIP to Date: $950,417.30</v>
      </c>
      <c r="AD3" s="73" t="str">
        <f>CONCATENATE("November 2023 Projections: ",TEXT(AD416,"$0,000.00"))</f>
        <v>November 2023 Projections: $1,143,848.88</v>
      </c>
      <c r="AE3" s="71" t="str">
        <f>CONCATENATE("November 2023 WIP (To Date) ", ,TEXT(AE416,"$0,000.00"))</f>
        <v>November 2023 WIP (To Date) $1,143,848.88</v>
      </c>
      <c r="AF3" s="73" t="str">
        <f>CONCATENATE("December 2023 Projections: ",TEXT(AF416,"$0,000.00"))</f>
        <v>December 2023 Projections: $729,012.24</v>
      </c>
      <c r="AG3" s="71" t="str">
        <f>CONCATENATE("December 2023 WIP (To Date) ", ,TEXT(AG416,"$0,000.00"))</f>
        <v>December 2023 WIP (To Date) $733,253.77</v>
      </c>
      <c r="AH3" s="73" t="str">
        <f>CONCATENATE("January 2024 Projections: ",TEXT(AH416,"$0,000.00"))</f>
        <v>January 2024 Projections: $495,999.63</v>
      </c>
      <c r="AI3" s="71" t="str">
        <f>CONCATENATE("January 2024 WIP (To Date) ", ,TEXT(AI416,"$0,000.00"))</f>
        <v>January 2024 WIP (To Date) $663,625.61</v>
      </c>
      <c r="AJ3" s="73" t="s">
        <v>37</v>
      </c>
      <c r="AK3" s="73" t="str">
        <f>CONCATENATE("February 2024 Projections: ",TEXT(AK416,"$0,000.00"))</f>
        <v>February 2024 Projections: $572,597.81</v>
      </c>
      <c r="AL3" s="71" t="str">
        <f>CONCATENATE("February 2024 WIP (To Date) ", ,TEXT(AL416,"$0,000.00"))</f>
        <v>February 2024 WIP (To Date) $575,376.71</v>
      </c>
      <c r="AM3" s="73" t="s">
        <v>38</v>
      </c>
      <c r="AN3" s="73" t="str">
        <f>CONCATENATE("March 2024 Projections: ",TEXT(AN416,"$0,000.00"))</f>
        <v>March 2024 Projections: $2,060,445.52</v>
      </c>
      <c r="AO3" s="71" t="str">
        <f>CONCATENATE("March 2024 WIP (To Date) ", ,TEXT(AO416,"$0,000.00"))</f>
        <v>March 2024 WIP (To Date) $2,060,445.52</v>
      </c>
      <c r="AP3" s="73" t="s">
        <v>39</v>
      </c>
      <c r="AQ3" s="73" t="str">
        <f>CONCATENATE("April 2024 Projections: ",TEXT(AQ416,"$0,000.00"))</f>
        <v>April 2024 Projections: $732,161.99</v>
      </c>
      <c r="AR3" s="71" t="str">
        <f>CONCATENATE("April 2024 WIP (To Date) ", ,TEXT(AR416,"$0,000.00"))</f>
        <v>April 2024 WIP (To Date) $677,407.55</v>
      </c>
      <c r="AS3" s="73" t="s">
        <v>40</v>
      </c>
      <c r="AT3" s="73" t="str">
        <f>CONCATENATE("May 2024 Projections: ",TEXT(AT416,"$0,000.00"))</f>
        <v>May 2024 Projections: $1,081,441.00</v>
      </c>
      <c r="AU3" s="71" t="str">
        <f>CONCATENATE("May 2024 WIP (To Date) ", ,TEXT(AU416,"$0,000.00"))</f>
        <v>May 2024 WIP (To Date) $1,084,281.00</v>
      </c>
      <c r="AV3" s="73" t="str">
        <f>CONCATENATE("June 2024 Projections: ",TEXT(AV416,"$0,000.00"))</f>
        <v>June 2024 Projections: $635,727.60</v>
      </c>
      <c r="AW3" s="71" t="str">
        <f>CONCATENATE("June 2024 WIP (To Date) ", ,TEXT(AW416,"$0,000.00"))</f>
        <v>June 2024 WIP (To Date) $635,727.60</v>
      </c>
      <c r="AX3" s="73" t="str">
        <f>CONCATENATE("July 2024 Projections: ",TEXT(AX416,"$0,000.00"))</f>
        <v>July 2024 Projections: $1,054,085.34</v>
      </c>
      <c r="AY3" s="71" t="str">
        <f>CONCATENATE("July 2024 WIP (To Date) ", ,TEXT(AY416,"$0,000.00"))</f>
        <v>July 2024 WIP (To Date) $1,056,583.34</v>
      </c>
      <c r="AZ3" s="73" t="str">
        <f>CONCATENATE("August 2024 Projections: ",TEXT(AZ416,"$0,000.00"))</f>
        <v>August 2024 Projections: $549,991.47</v>
      </c>
      <c r="BA3" s="71" t="str">
        <f>CONCATENATE("August 2024 WIP (To Date) ", ,TEXT(BA416,"$0,000.00"))</f>
        <v>August 2024 WIP (To Date) $549,990.47</v>
      </c>
      <c r="BB3" s="74" t="str">
        <f>CONCATENATE("Aug 2024 Difference Prev Week ", ,TEXT(BB416,"$0,000.00"))</f>
        <v>#REF!</v>
      </c>
      <c r="BC3" s="73" t="str">
        <f>CONCATENATE("September 2024 Projections: ",TEXT(BC416,"$0,000.00"))</f>
        <v>September 2024 Projections: $992,803.80</v>
      </c>
      <c r="BD3" s="71" t="str">
        <f>CONCATENATE("September 2024 WIP (To Date) ", ,TEXT(BD416,"$0,000.00"))</f>
        <v>September 2024 WIP (To Date) $992,793.80</v>
      </c>
      <c r="BE3" s="75" t="str">
        <f>CONCATENATE("Sept 2024 Difference Prev Week ", ,TEXT(BE416,"$0,000.00"))</f>
        <v>#REF!</v>
      </c>
      <c r="BF3" s="73" t="str">
        <f>CONCATENATE("October 2024 Projections: ",TEXT(BF416,"$0,000.00"))</f>
        <v>October 2024 Projections: $1,091,625.56</v>
      </c>
      <c r="BG3" s="71" t="str">
        <f>CONCATENATE("October 2024 WIP (To Date) ", ,TEXT(BG416,"$0,000.00"))</f>
        <v>October 2024 WIP (To Date) $257,639.73</v>
      </c>
      <c r="BH3" s="75" t="str">
        <f>CONCATENATE("Oct 2024 Difference Prev Week ", ,TEXT(BH416,"$0,000.00"))</f>
        <v>#REF!</v>
      </c>
      <c r="BI3" s="76" t="str">
        <f>CONCATENATE("November 2024 Projections: ",TEXT(BI416,"$0,000.00"))</f>
        <v>November 2024 Projections: $1,175,565.39</v>
      </c>
      <c r="BJ3" s="16" t="str">
        <f>CONCATENATE("November 2024 WIP (To Date) ", ,TEXT(BJ416,"$0,000.00"))</f>
        <v>November 2024 WIP (To Date) $163,540.29</v>
      </c>
      <c r="BK3" s="75" t="str">
        <f>CONCATENATE("NOV 2024 Difference Prev Week ", ,TEXT(BK416,"$0,000.00"))</f>
        <v>#REF!</v>
      </c>
      <c r="BL3" s="76" t="str">
        <f>CONCATENATE("December 2024 Projections: ",TEXT(BL416,"$0,000.00"))</f>
        <v>December 2024 Projections: $820,922.19</v>
      </c>
      <c r="BM3" s="16" t="str">
        <f>CONCATENATE("December 2024 WIP (To Date) ", ,TEXT(BM416,"$0,000.00"))</f>
        <v>December 2024 WIP (To Date) $820,918.19</v>
      </c>
      <c r="BN3" s="77" t="str">
        <f>CONCATENATE("DEC 2024 Difference Prev Week ", ,TEXT(BN416,"$0,000.00"))</f>
        <v>#REF!</v>
      </c>
      <c r="BO3" s="76" t="str">
        <f>CONCATENATE("January 2025 Projections: ",TEXT(BO416,"$0,000.00"))</f>
        <v>January 2025 Projections: $764,813.23</v>
      </c>
      <c r="BP3" s="16" t="str">
        <f>CONCATENATE("January 2025 WIP (To Date) ", ,TEXT(BP416,"$0,000.00"))</f>
        <v>January 2025 WIP (To Date) $758,359.63</v>
      </c>
      <c r="BQ3" s="76" t="str">
        <f>CONCATENATE("February 2025 Projections: ",TEXT(BQ416,"$0,000.00"))</f>
        <v>February 2025 Projections: $901,004.89</v>
      </c>
      <c r="BR3" s="16" t="str">
        <f>CONCATENATE("February 2025 WIP (To Date) ", ,TEXT(BR416,"$0,000.00"))</f>
        <v>February 2025 WIP (To Date) $857,243.50</v>
      </c>
      <c r="BS3" s="74" t="str">
        <f>CONCATENATE("FEB 2025 Difference Prev Week(s) ", ,TEXT(BS416,"$0,000.00"))</f>
        <v>#REF!</v>
      </c>
      <c r="BT3" s="76" t="str">
        <f>CONCATENATE("March 2025 Projections: ",TEXT(BT416,"$0,000.00"))</f>
        <v>March 2025 Projections: $1,606,050.30</v>
      </c>
      <c r="BU3" s="16" t="str">
        <f>CONCATENATE("March 2025 WIP (To Date) ", ,TEXT(BU416,"$0,000.00"))</f>
        <v>March 2025 WIP (To Date) $1,606,050.30</v>
      </c>
      <c r="BV3" s="16" t="s">
        <v>41</v>
      </c>
      <c r="BW3" s="75" t="str">
        <f>CONCATENATE("MAR 2025 Difference Prev Week ", ,TEXT(BW416,"$0,000.00"))</f>
        <v>#REF!</v>
      </c>
      <c r="BX3" s="78" t="str">
        <f>CONCATENATE("April 2025 Projections: ",TEXT(BX416,"$0,000.00"))</f>
        <v>April 2025 Projections: $1,813,863.21</v>
      </c>
      <c r="BY3" s="79" t="str">
        <f>CONCATENATE("April 2025 WIP (To Date) ", ,TEXT(BY416,"$0,000.00"))</f>
        <v>April 2025 WIP (To Date) $1,796,512.31</v>
      </c>
      <c r="BZ3" s="80" t="s">
        <v>42</v>
      </c>
      <c r="CA3" s="80" t="s">
        <v>43</v>
      </c>
      <c r="CB3" s="78" t="str">
        <f>CONCATENATE("MAY 2025 Projections: ",TEXT(CB416,"$0,000.00"))</f>
        <v>MAY 2025 Projections: $1,861,455.25</v>
      </c>
      <c r="CC3" s="79" t="str">
        <f>CONCATENATE("MAY 2025 WIP (To Date) ", ,TEXT(CC416,"$0,000.00"))</f>
        <v>MAY 2025 WIP (To Date) $1,861,455.25</v>
      </c>
      <c r="CD3" s="78" t="str">
        <f>CONCATENATE("JUNE 2025 Projections: ",TEXT(CD416,"$0,000.00"))</f>
        <v>JUNE 2025 Projections: $1,615,022.05</v>
      </c>
      <c r="CE3" s="79" t="str">
        <f>CONCATENATE("JUNE 2025 WIP (To Date) ", ,TEXT(CE416,"$0,000.00"))</f>
        <v>JUNE 2025 WIP (To Date) $616,605.46</v>
      </c>
      <c r="CF3" s="81" t="str">
        <f>CONCATENATE("JULY 2025 Projections: ",TEXT(CF416,"$0,000.00"))</f>
        <v>JULY 2025 Projections: $2,050,307.72</v>
      </c>
      <c r="CG3" s="75" t="str">
        <f>CONCATENATE("JULY 2025 WIP (To Date) ", ,TEXT(CG416,"$0,000.00"))</f>
        <v>JULY 2025 WIP (To Date) $0,000.00</v>
      </c>
      <c r="CH3" s="81" t="str">
        <f>CONCATENATE("AUGUST 2025 Projections: ",TEXT(CH416,"$0,000.00"))</f>
        <v>AUGUST 2025 Projections: $2,054,114.71</v>
      </c>
      <c r="CI3" s="75" t="str">
        <f>CONCATENATE("AUGUST 2025 WIP (To Date) ", ,TEXT(CI416,"$0,000.00"))</f>
        <v>AUGUST 2025 WIP (To Date) $0,000.00</v>
      </c>
      <c r="CJ3" s="81" t="str">
        <f>CONCATENATE("SEPT 2025 Projections: ",TEXT(CJ416,"$0,000.00"))</f>
        <v>SEPT 2025 Projections: $150,003.00</v>
      </c>
      <c r="CK3" s="75" t="str">
        <f>CONCATENATE("SEPT 2025 WIP (To Date) ", ,TEXT(CK416,"$0,000.00"))</f>
        <v>SEPT 2025 WIP (To Date) $0,000.00</v>
      </c>
      <c r="CL3" s="82" t="str">
        <f>CONCATENATE("OCT 2025 Projections: ",TEXT(CL416,"$0,000.00"))</f>
        <v>OCT 2025 Projections: $150,001.00</v>
      </c>
      <c r="CM3" s="83" t="str">
        <f>CONCATENATE("OCT 2025 WIP (To Date) ", ,TEXT(CM416,"$0,000.00"))</f>
        <v>OCT 2025 WIP (To Date) $0,000.00</v>
      </c>
      <c r="CN3" s="82" t="str">
        <f>CONCATENATE("NOV 2025 Projections: ",TEXT(CN416,"$0,000.00"))</f>
        <v>NOV 2025 Projections: $150,000.00</v>
      </c>
      <c r="CO3" s="83" t="str">
        <f>CONCATENATE("NOV 2025 WIP (To Date) ", ,TEXT(CO416,"$0,000.00"))</f>
        <v>NOV 2025 WIP (To Date) $0,000.00</v>
      </c>
      <c r="CP3" s="82" t="str">
        <f>CONCATENATE("DEC 2025 Projections: ",TEXT(CP416,"$0,000.00"))</f>
        <v>DEC 2025 Projections: $150,000.00</v>
      </c>
      <c r="CQ3" s="83" t="str">
        <f>CONCATENATE("DEC  2025 WIP (To Date) ", ,TEXT(CQ416,"$0,000.00"))</f>
        <v>DEC  2025 WIP (To Date) $0,000.00</v>
      </c>
      <c r="CR3" s="84" t="s">
        <v>44</v>
      </c>
      <c r="CS3" s="84" t="s">
        <v>45</v>
      </c>
      <c r="CT3" s="85"/>
      <c r="CU3" s="86"/>
      <c r="CV3" s="85"/>
      <c r="CW3" s="85"/>
      <c r="CX3" s="87" t="s">
        <v>46</v>
      </c>
      <c r="CY3" s="88" t="s">
        <v>47</v>
      </c>
      <c r="CZ3" s="88" t="s">
        <v>48</v>
      </c>
      <c r="DA3" s="88" t="s">
        <v>49</v>
      </c>
      <c r="DB3" s="88" t="s">
        <v>50</v>
      </c>
      <c r="DC3" s="88" t="s">
        <v>51</v>
      </c>
      <c r="DD3" s="88" t="s">
        <v>52</v>
      </c>
      <c r="DE3" s="89" t="s">
        <v>53</v>
      </c>
      <c r="DF3" s="90" t="s">
        <v>54</v>
      </c>
      <c r="DG3" s="91" t="s">
        <v>55</v>
      </c>
      <c r="DH3" s="92" t="s">
        <v>56</v>
      </c>
      <c r="DI3" s="92" t="s">
        <v>57</v>
      </c>
      <c r="DJ3" s="92" t="s">
        <v>58</v>
      </c>
      <c r="DK3" s="92" t="s">
        <v>59</v>
      </c>
      <c r="DL3" s="1"/>
      <c r="DM3" s="1" t="s">
        <v>60</v>
      </c>
      <c r="DN3" s="1" t="s">
        <v>61</v>
      </c>
      <c r="DO3" s="1" t="s">
        <v>62</v>
      </c>
      <c r="DP3" s="1" t="s">
        <v>63</v>
      </c>
    </row>
    <row r="4">
      <c r="A4" s="93"/>
      <c r="B4" s="94" t="s">
        <v>64</v>
      </c>
      <c r="C4" s="95">
        <v>24480.0</v>
      </c>
      <c r="D4" s="96" t="s">
        <v>65</v>
      </c>
      <c r="E4" s="97" t="str">
        <f t="shared" ref="E4:E7" si="1">IF(CS4&gt;0,"2025","N/A")</f>
        <v>2025</v>
      </c>
      <c r="F4" s="98"/>
      <c r="G4" s="98"/>
      <c r="H4" s="98"/>
      <c r="I4" s="98"/>
      <c r="J4" s="98"/>
      <c r="K4" s="99"/>
      <c r="L4" s="98"/>
      <c r="M4" s="98"/>
      <c r="N4" s="98"/>
      <c r="O4" s="98"/>
      <c r="P4" s="98"/>
      <c r="Q4" s="100"/>
      <c r="R4" s="98"/>
      <c r="S4" s="98"/>
      <c r="T4" s="45"/>
      <c r="U4" s="45"/>
      <c r="V4" s="45"/>
      <c r="W4" s="45"/>
      <c r="X4" s="101"/>
      <c r="Y4" s="102"/>
      <c r="Z4" s="45"/>
      <c r="AA4" s="103"/>
      <c r="AB4" s="104"/>
      <c r="AC4" s="105"/>
      <c r="AD4" s="106"/>
      <c r="AE4" s="103"/>
      <c r="AF4" s="106"/>
      <c r="AG4" s="103"/>
      <c r="AH4" s="107"/>
      <c r="AI4" s="103"/>
      <c r="AJ4" s="107"/>
      <c r="AK4" s="106"/>
      <c r="AL4" s="103"/>
      <c r="AM4" s="107"/>
      <c r="AN4" s="107"/>
      <c r="AO4" s="103"/>
      <c r="AP4" s="107"/>
      <c r="AQ4" s="108"/>
      <c r="AR4" s="103"/>
      <c r="AS4" s="107"/>
      <c r="AT4" s="106"/>
      <c r="AU4" s="103"/>
      <c r="AV4" s="106"/>
      <c r="AW4" s="103"/>
      <c r="AX4" s="107"/>
      <c r="AY4" s="103"/>
      <c r="AZ4" s="107"/>
      <c r="BA4" s="103"/>
      <c r="BB4" s="107"/>
      <c r="BC4" s="107"/>
      <c r="BD4" s="103"/>
      <c r="BE4" s="48"/>
      <c r="BF4" s="107"/>
      <c r="BG4" s="103"/>
      <c r="BH4" s="107"/>
      <c r="BI4" s="107"/>
      <c r="BJ4" s="103"/>
      <c r="BK4" s="107"/>
      <c r="BL4" s="107"/>
      <c r="BM4" s="103"/>
      <c r="BN4" s="107"/>
      <c r="BO4" s="107"/>
      <c r="BP4" s="103"/>
      <c r="BQ4" s="107"/>
      <c r="BR4" s="103"/>
      <c r="BS4" s="107"/>
      <c r="BT4" s="48"/>
      <c r="BU4" s="103"/>
      <c r="BV4" s="107"/>
      <c r="BW4" s="107" t="str">
        <f t="shared" ref="BW4:BW7" si="2">IFNA(SUM(BT4-VLOOKUP($D4,'3.17.25 - WIP PROJECTIONS'!$D$2:$BX$214,69,FALSE)), BT4)</f>
        <v>#REF!</v>
      </c>
      <c r="BX4" s="109">
        <v>277130.51</v>
      </c>
      <c r="BY4" s="110">
        <v>277130.51</v>
      </c>
      <c r="BZ4" s="2"/>
      <c r="CA4" s="2"/>
      <c r="CB4" s="109">
        <v>797644.86</v>
      </c>
      <c r="CC4" s="110">
        <v>797644.86</v>
      </c>
      <c r="CD4" s="111">
        <v>633969.01</v>
      </c>
      <c r="CE4" s="110">
        <v>352991.02</v>
      </c>
      <c r="CF4" s="111">
        <v>463477.72</v>
      </c>
      <c r="CG4" s="110">
        <v>0.0</v>
      </c>
      <c r="CH4" s="111">
        <v>406137.71</v>
      </c>
      <c r="CI4" s="110">
        <v>0.0</v>
      </c>
      <c r="CJ4" s="112"/>
      <c r="CK4" s="110">
        <v>0.0</v>
      </c>
      <c r="CL4" s="112"/>
      <c r="CM4" s="110">
        <v>0.0</v>
      </c>
      <c r="CN4" s="112"/>
      <c r="CO4" s="110">
        <v>0.0</v>
      </c>
      <c r="CP4" s="112"/>
      <c r="CQ4" s="110">
        <v>0.0</v>
      </c>
      <c r="CR4" s="113">
        <f t="shared" ref="CR4:CR10" si="3">$CP4+$CN4+$CL4+$CJ4+$CH4+$CF4+$CD4+$CB4+$BX4+$BT4+$BQ4+$BO4</f>
        <v>2578359.81</v>
      </c>
      <c r="CS4" s="113">
        <f t="shared" ref="CS4:CS10" si="4">$CP4+$CN4+$CL4+$CJ4+$CH4+$CF4+$CD4+$CB4+$BX4</f>
        <v>2578359.81</v>
      </c>
      <c r="CT4" s="1"/>
      <c r="CU4" s="114"/>
      <c r="CV4" s="1"/>
      <c r="CW4" s="1"/>
      <c r="CX4" s="1"/>
      <c r="CY4" s="1"/>
      <c r="CZ4" s="1"/>
      <c r="DA4" s="1"/>
      <c r="DB4" s="1"/>
      <c r="DC4" s="1"/>
      <c r="DD4" s="1"/>
      <c r="DE4" s="61"/>
      <c r="DF4" s="61"/>
      <c r="DG4" s="115"/>
      <c r="DH4" s="116"/>
      <c r="DI4" s="116"/>
      <c r="DJ4" s="116"/>
      <c r="DK4" s="116"/>
      <c r="DL4" s="1"/>
      <c r="DM4" s="1"/>
      <c r="DN4" s="1"/>
      <c r="DO4" s="1"/>
      <c r="DP4" s="1"/>
    </row>
    <row r="5">
      <c r="A5" s="93"/>
      <c r="B5" s="94" t="s">
        <v>66</v>
      </c>
      <c r="C5" s="95">
        <v>24508.0</v>
      </c>
      <c r="D5" s="96" t="s">
        <v>67</v>
      </c>
      <c r="E5" s="97" t="str">
        <f t="shared" si="1"/>
        <v>2025</v>
      </c>
      <c r="F5" s="98"/>
      <c r="G5" s="98"/>
      <c r="H5" s="98"/>
      <c r="I5" s="98"/>
      <c r="J5" s="98"/>
      <c r="K5" s="99"/>
      <c r="L5" s="98"/>
      <c r="M5" s="98"/>
      <c r="N5" s="98"/>
      <c r="O5" s="98"/>
      <c r="P5" s="98"/>
      <c r="Q5" s="100"/>
      <c r="R5" s="98"/>
      <c r="S5" s="98"/>
      <c r="T5" s="45"/>
      <c r="U5" s="45"/>
      <c r="V5" s="45"/>
      <c r="W5" s="45"/>
      <c r="X5" s="101"/>
      <c r="Y5" s="102"/>
      <c r="Z5" s="45"/>
      <c r="AA5" s="103"/>
      <c r="AB5" s="104"/>
      <c r="AC5" s="105"/>
      <c r="AD5" s="106"/>
      <c r="AE5" s="103"/>
      <c r="AF5" s="106"/>
      <c r="AG5" s="103"/>
      <c r="AH5" s="107"/>
      <c r="AI5" s="103"/>
      <c r="AJ5" s="107"/>
      <c r="AK5" s="106"/>
      <c r="AL5" s="103"/>
      <c r="AM5" s="107"/>
      <c r="AN5" s="107"/>
      <c r="AO5" s="103"/>
      <c r="AP5" s="107"/>
      <c r="AQ5" s="108"/>
      <c r="AR5" s="103"/>
      <c r="AS5" s="107"/>
      <c r="AT5" s="106"/>
      <c r="AU5" s="103"/>
      <c r="AV5" s="106"/>
      <c r="AW5" s="103"/>
      <c r="AX5" s="107"/>
      <c r="AY5" s="103"/>
      <c r="AZ5" s="107"/>
      <c r="BA5" s="103"/>
      <c r="BB5" s="107"/>
      <c r="BC5" s="107"/>
      <c r="BD5" s="103"/>
      <c r="BE5" s="48"/>
      <c r="BF5" s="107"/>
      <c r="BG5" s="103"/>
      <c r="BH5" s="107"/>
      <c r="BI5" s="107"/>
      <c r="BJ5" s="103"/>
      <c r="BK5" s="107"/>
      <c r="BL5" s="107"/>
      <c r="BM5" s="103"/>
      <c r="BN5" s="107"/>
      <c r="BO5" s="109">
        <v>59076.0</v>
      </c>
      <c r="BP5" s="110">
        <v>59076.0</v>
      </c>
      <c r="BQ5" s="111">
        <v>0.0</v>
      </c>
      <c r="BR5" s="103"/>
      <c r="BS5" s="117" t="str">
        <f t="shared" ref="BS5:BS7" si="5">IFNA(SUM(BQ5-VLOOKUP($D5,'2.10.25 - WIP PROJECTIONS'!$D$2:$BX$214,66,FALSE)), BQ5)</f>
        <v>#REF!</v>
      </c>
      <c r="BT5" s="48"/>
      <c r="BU5" s="103"/>
      <c r="BV5" s="107"/>
      <c r="BW5" s="117" t="str">
        <f t="shared" si="2"/>
        <v>#REF!</v>
      </c>
      <c r="BX5" s="118">
        <v>0.0</v>
      </c>
      <c r="BY5" s="110">
        <v>0.0</v>
      </c>
      <c r="BZ5" s="2"/>
      <c r="CA5" s="2"/>
      <c r="CB5" s="119">
        <v>0.0</v>
      </c>
      <c r="CC5" s="110">
        <v>0.0</v>
      </c>
      <c r="CD5" s="119">
        <v>272450.0</v>
      </c>
      <c r="CE5" s="110">
        <v>169650.0</v>
      </c>
      <c r="CF5" s="120">
        <v>500000.0</v>
      </c>
      <c r="CG5" s="110">
        <v>0.0</v>
      </c>
      <c r="CH5" s="120">
        <v>500000.0</v>
      </c>
      <c r="CI5" s="110">
        <v>0.0</v>
      </c>
      <c r="CJ5" s="121">
        <v>1.0</v>
      </c>
      <c r="CK5" s="110">
        <v>0.0</v>
      </c>
      <c r="CL5" s="112"/>
      <c r="CM5" s="110">
        <v>0.0</v>
      </c>
      <c r="CN5" s="112"/>
      <c r="CO5" s="110">
        <v>0.0</v>
      </c>
      <c r="CP5" s="112"/>
      <c r="CQ5" s="110">
        <v>0.0</v>
      </c>
      <c r="CR5" s="113">
        <f t="shared" si="3"/>
        <v>1331527</v>
      </c>
      <c r="CS5" s="113">
        <f t="shared" si="4"/>
        <v>1272451</v>
      </c>
      <c r="CT5" s="1"/>
      <c r="CU5" s="114"/>
      <c r="CV5" s="1"/>
      <c r="CW5" s="1"/>
      <c r="CX5" s="1"/>
      <c r="CY5" s="1"/>
      <c r="CZ5" s="1"/>
      <c r="DA5" s="1"/>
      <c r="DB5" s="1"/>
      <c r="DC5" s="1"/>
      <c r="DD5" s="1"/>
      <c r="DE5" s="61"/>
      <c r="DF5" s="61"/>
      <c r="DG5" s="115"/>
      <c r="DH5" s="116"/>
      <c r="DI5" s="116"/>
      <c r="DJ5" s="116"/>
      <c r="DK5" s="116"/>
      <c r="DL5" s="1"/>
      <c r="DM5" s="1"/>
      <c r="DN5" s="1"/>
      <c r="DO5" s="1"/>
      <c r="DP5" s="1"/>
    </row>
    <row r="6">
      <c r="A6" s="93"/>
      <c r="B6" s="94" t="s">
        <v>64</v>
      </c>
      <c r="C6" s="95">
        <v>24495.0</v>
      </c>
      <c r="D6" s="96" t="s">
        <v>68</v>
      </c>
      <c r="E6" s="97" t="str">
        <f t="shared" si="1"/>
        <v>2025</v>
      </c>
      <c r="F6" s="98"/>
      <c r="G6" s="98"/>
      <c r="H6" s="98"/>
      <c r="I6" s="98"/>
      <c r="J6" s="98"/>
      <c r="K6" s="99"/>
      <c r="L6" s="98"/>
      <c r="M6" s="98"/>
      <c r="N6" s="98"/>
      <c r="O6" s="98"/>
      <c r="P6" s="98"/>
      <c r="Q6" s="47"/>
      <c r="R6" s="47"/>
      <c r="S6" s="47"/>
      <c r="T6" s="122"/>
      <c r="U6" s="47"/>
      <c r="V6" s="45"/>
      <c r="W6" s="45"/>
      <c r="X6" s="101"/>
      <c r="Y6" s="102"/>
      <c r="Z6" s="45"/>
      <c r="AA6" s="103"/>
      <c r="AB6" s="123"/>
      <c r="AC6" s="103"/>
      <c r="AD6" s="107"/>
      <c r="AE6" s="103"/>
      <c r="AF6" s="106"/>
      <c r="AG6" s="103"/>
      <c r="AH6" s="106"/>
      <c r="AI6" s="103"/>
      <c r="AJ6" s="107"/>
      <c r="AK6" s="106"/>
      <c r="AL6" s="103"/>
      <c r="AM6" s="107"/>
      <c r="AN6" s="48"/>
      <c r="AO6" s="103"/>
      <c r="AP6" s="107"/>
      <c r="AQ6" s="107"/>
      <c r="AR6" s="103"/>
      <c r="AS6" s="107"/>
      <c r="AT6" s="107"/>
      <c r="AU6" s="103"/>
      <c r="AV6" s="106"/>
      <c r="AW6" s="103"/>
      <c r="AX6" s="107"/>
      <c r="AY6" s="103"/>
      <c r="AZ6" s="107"/>
      <c r="BA6" s="103"/>
      <c r="BB6" s="107"/>
      <c r="BC6" s="106"/>
      <c r="BD6" s="103"/>
      <c r="BE6" s="48"/>
      <c r="BF6" s="112"/>
      <c r="BG6" s="103"/>
      <c r="BH6" s="107"/>
      <c r="BI6" s="112"/>
      <c r="BJ6" s="103"/>
      <c r="BK6" s="124" t="str">
        <f t="shared" ref="BK6:BK7" si="6">IFNA(SUM(BI6-VLOOKUP($D6,'12.2.24 - WIP PROJECTIONS'!$D$2:$BX$214,57,FALSE)), BI6)</f>
        <v>#REF!</v>
      </c>
      <c r="BL6" s="107"/>
      <c r="BM6" s="103"/>
      <c r="BN6" s="124" t="str">
        <f t="shared" ref="BN6:BN7" si="7">IFNA(SUM(BL6-VLOOKUP($D6,'12.9.24 - WIP PROJECTIONS'!$D$2:$BX$214,60,FALSE)), BL6)</f>
        <v>#REF!</v>
      </c>
      <c r="BO6" s="125">
        <v>0.0</v>
      </c>
      <c r="BP6" s="103"/>
      <c r="BQ6" s="111">
        <v>0.0</v>
      </c>
      <c r="BR6" s="103"/>
      <c r="BS6" s="117" t="str">
        <f t="shared" si="5"/>
        <v>#REF!</v>
      </c>
      <c r="BT6" s="126">
        <v>1.0E-4</v>
      </c>
      <c r="BU6" s="103"/>
      <c r="BV6" s="107"/>
      <c r="BW6" s="117" t="str">
        <f t="shared" si="2"/>
        <v>#REF!</v>
      </c>
      <c r="BX6" s="109">
        <v>746194.76</v>
      </c>
      <c r="BY6" s="110">
        <v>746194.76</v>
      </c>
      <c r="BZ6" s="2"/>
      <c r="CA6" s="127" t="s">
        <v>69</v>
      </c>
      <c r="CB6" s="109">
        <v>369813.54</v>
      </c>
      <c r="CC6" s="110">
        <v>369813.54</v>
      </c>
      <c r="CD6" s="126">
        <v>226000.0</v>
      </c>
      <c r="CE6" s="110">
        <v>0.0</v>
      </c>
      <c r="CF6" s="112"/>
      <c r="CG6" s="110">
        <v>0.0</v>
      </c>
      <c r="CH6" s="112"/>
      <c r="CI6" s="110">
        <v>0.0</v>
      </c>
      <c r="CJ6" s="112"/>
      <c r="CK6" s="110">
        <v>0.0</v>
      </c>
      <c r="CL6" s="112"/>
      <c r="CM6" s="110">
        <v>0.0</v>
      </c>
      <c r="CN6" s="112"/>
      <c r="CO6" s="110">
        <v>0.0</v>
      </c>
      <c r="CP6" s="112"/>
      <c r="CQ6" s="110">
        <v>0.0</v>
      </c>
      <c r="CR6" s="113">
        <f t="shared" si="3"/>
        <v>1342008.3</v>
      </c>
      <c r="CS6" s="113">
        <f t="shared" si="4"/>
        <v>1342008.3</v>
      </c>
      <c r="CT6" s="1"/>
      <c r="CU6" s="114"/>
      <c r="CV6" s="1"/>
      <c r="CW6" s="1"/>
      <c r="CX6" s="1"/>
      <c r="CY6" s="1"/>
      <c r="CZ6" s="1"/>
      <c r="DA6" s="1"/>
      <c r="DB6" s="1"/>
      <c r="DC6" s="1"/>
      <c r="DD6" s="1"/>
      <c r="DE6" s="61"/>
      <c r="DF6" s="61"/>
      <c r="DG6" s="115"/>
      <c r="DH6" s="116"/>
      <c r="DI6" s="116"/>
      <c r="DJ6" s="116"/>
      <c r="DK6" s="116"/>
      <c r="DL6" s="1"/>
      <c r="DM6" s="1"/>
      <c r="DN6" s="1"/>
      <c r="DO6" s="1"/>
      <c r="DP6" s="1"/>
    </row>
    <row r="7">
      <c r="A7" s="93"/>
      <c r="B7" s="94" t="s">
        <v>64</v>
      </c>
      <c r="C7" s="95">
        <v>24421.0</v>
      </c>
      <c r="D7" s="96" t="s">
        <v>70</v>
      </c>
      <c r="E7" s="97" t="str">
        <f t="shared" si="1"/>
        <v>2025</v>
      </c>
      <c r="F7" s="98"/>
      <c r="G7" s="98"/>
      <c r="H7" s="98"/>
      <c r="I7" s="98"/>
      <c r="J7" s="98"/>
      <c r="K7" s="99"/>
      <c r="L7" s="98"/>
      <c r="M7" s="98"/>
      <c r="N7" s="98"/>
      <c r="O7" s="98"/>
      <c r="P7" s="98"/>
      <c r="Q7" s="100"/>
      <c r="R7" s="98"/>
      <c r="S7" s="98"/>
      <c r="T7" s="45"/>
      <c r="U7" s="45"/>
      <c r="V7" s="45"/>
      <c r="W7" s="45"/>
      <c r="X7" s="101"/>
      <c r="Y7" s="102"/>
      <c r="Z7" s="45"/>
      <c r="AA7" s="103"/>
      <c r="AB7" s="123"/>
      <c r="AC7" s="103"/>
      <c r="AD7" s="106"/>
      <c r="AE7" s="103"/>
      <c r="AF7" s="128"/>
      <c r="AG7" s="103"/>
      <c r="AH7" s="107"/>
      <c r="AI7" s="103"/>
      <c r="AJ7" s="107"/>
      <c r="AK7" s="107"/>
      <c r="AL7" s="103"/>
      <c r="AM7" s="107"/>
      <c r="AN7" s="107"/>
      <c r="AO7" s="103"/>
      <c r="AP7" s="107"/>
      <c r="AQ7" s="107"/>
      <c r="AR7" s="103"/>
      <c r="AS7" s="107"/>
      <c r="AT7" s="107"/>
      <c r="AU7" s="103"/>
      <c r="AV7" s="107"/>
      <c r="AW7" s="103"/>
      <c r="AX7" s="107"/>
      <c r="AY7" s="103"/>
      <c r="AZ7" s="107"/>
      <c r="BA7" s="103"/>
      <c r="BB7" s="124" t="str">
        <f>IFNA(SUM(AZ7-VLOOKUP($D7,'8.26.24 - WIP PROJECTIONS'!$D$2:$BX$214,48,FALSE)), AZ7)</f>
        <v>#REF!</v>
      </c>
      <c r="BC7" s="107"/>
      <c r="BD7" s="103"/>
      <c r="BE7" s="129" t="str">
        <f>IFNA(SUM(BC7-VLOOKUP($D7,'10.14.24 - WIP PROJECTIONS'!$D$2:$BX$214,51,FALSE)), BC7)</f>
        <v>#REF!</v>
      </c>
      <c r="BF7" s="124">
        <v>0.0</v>
      </c>
      <c r="BG7" s="110">
        <v>0.0</v>
      </c>
      <c r="BH7" s="124" t="str">
        <f>IFNA(SUM(BF7-VLOOKUP($D7,'10.28.24 - WIP PROJECTIONS'!$D$2:$BX$214,54,FALSE)), BF7)</f>
        <v>#REF!</v>
      </c>
      <c r="BI7" s="124">
        <v>0.0</v>
      </c>
      <c r="BJ7" s="110">
        <v>0.0</v>
      </c>
      <c r="BK7" s="124" t="str">
        <f t="shared" si="6"/>
        <v>#REF!</v>
      </c>
      <c r="BL7" s="107"/>
      <c r="BM7" s="103"/>
      <c r="BN7" s="124" t="str">
        <f t="shared" si="7"/>
        <v>#REF!</v>
      </c>
      <c r="BO7" s="111">
        <v>0.0</v>
      </c>
      <c r="BP7" s="103"/>
      <c r="BQ7" s="111">
        <v>0.0</v>
      </c>
      <c r="BR7" s="110">
        <v>0.0</v>
      </c>
      <c r="BS7" s="117" t="str">
        <f t="shared" si="5"/>
        <v>#REF!</v>
      </c>
      <c r="BT7" s="126">
        <v>1.0E-4</v>
      </c>
      <c r="BU7" s="103"/>
      <c r="BV7" s="130" t="s">
        <v>71</v>
      </c>
      <c r="BW7" s="131" t="str">
        <f t="shared" si="2"/>
        <v>#REF!</v>
      </c>
      <c r="BX7" s="111">
        <v>1.0E-4</v>
      </c>
      <c r="BY7" s="110">
        <v>0.0</v>
      </c>
      <c r="BZ7" s="132" t="s">
        <v>72</v>
      </c>
      <c r="CA7" s="132" t="s">
        <v>72</v>
      </c>
      <c r="CB7" s="111">
        <v>0.0</v>
      </c>
      <c r="CC7" s="110">
        <v>0.0</v>
      </c>
      <c r="CD7" s="111">
        <v>169310.0</v>
      </c>
      <c r="CE7" s="110">
        <v>7000.0</v>
      </c>
      <c r="CF7" s="112"/>
      <c r="CG7" s="110">
        <v>0.0</v>
      </c>
      <c r="CH7" s="112"/>
      <c r="CI7" s="110">
        <v>0.0</v>
      </c>
      <c r="CJ7" s="112"/>
      <c r="CK7" s="110">
        <v>0.0</v>
      </c>
      <c r="CL7" s="112"/>
      <c r="CM7" s="110">
        <v>0.0</v>
      </c>
      <c r="CN7" s="112"/>
      <c r="CO7" s="110">
        <v>0.0</v>
      </c>
      <c r="CP7" s="112"/>
      <c r="CQ7" s="110">
        <v>0.0</v>
      </c>
      <c r="CR7" s="113">
        <f t="shared" si="3"/>
        <v>169310.0002</v>
      </c>
      <c r="CS7" s="113">
        <f t="shared" si="4"/>
        <v>169310.0001</v>
      </c>
      <c r="CT7" s="1"/>
      <c r="CU7" s="114"/>
      <c r="CV7" s="1"/>
      <c r="CW7" s="1"/>
      <c r="CX7" s="1"/>
      <c r="CY7" s="1"/>
      <c r="CZ7" s="1"/>
      <c r="DA7" s="1"/>
      <c r="DB7" s="1"/>
      <c r="DC7" s="1"/>
      <c r="DD7" s="1"/>
      <c r="DE7" s="61"/>
      <c r="DF7" s="61"/>
      <c r="DG7" s="115"/>
      <c r="DH7" s="116"/>
      <c r="DI7" s="116"/>
      <c r="DJ7" s="116"/>
      <c r="DK7" s="116"/>
      <c r="DL7" s="1"/>
      <c r="DM7" s="1"/>
      <c r="DN7" s="1"/>
      <c r="DO7" s="1"/>
      <c r="DP7" s="1"/>
    </row>
    <row r="8">
      <c r="A8" s="93"/>
      <c r="B8" s="94" t="s">
        <v>64</v>
      </c>
      <c r="C8" s="95">
        <v>24421.0</v>
      </c>
      <c r="D8" s="96" t="s">
        <v>73</v>
      </c>
      <c r="E8" s="98"/>
      <c r="F8" s="98"/>
      <c r="G8" s="98"/>
      <c r="H8" s="98"/>
      <c r="I8" s="98"/>
      <c r="J8" s="98"/>
      <c r="K8" s="99"/>
      <c r="L8" s="98"/>
      <c r="M8" s="98"/>
      <c r="N8" s="98"/>
      <c r="O8" s="98"/>
      <c r="P8" s="98"/>
      <c r="Q8" s="100"/>
      <c r="R8" s="98"/>
      <c r="S8" s="47"/>
      <c r="T8" s="122"/>
      <c r="U8" s="122"/>
      <c r="V8" s="122"/>
      <c r="W8" s="98"/>
      <c r="X8" s="101"/>
      <c r="Y8" s="102"/>
      <c r="Z8" s="98"/>
      <c r="AA8" s="103"/>
      <c r="AB8" s="123"/>
      <c r="AC8" s="103"/>
      <c r="AD8" s="107"/>
      <c r="AE8" s="103"/>
      <c r="AF8" s="107"/>
      <c r="AG8" s="103"/>
      <c r="AH8" s="107"/>
      <c r="AI8" s="103"/>
      <c r="AJ8" s="107"/>
      <c r="AK8" s="107"/>
      <c r="AL8" s="103"/>
      <c r="AM8" s="107"/>
      <c r="AN8" s="107"/>
      <c r="AO8" s="103"/>
      <c r="AP8" s="107"/>
      <c r="AQ8" s="107"/>
      <c r="AR8" s="103"/>
      <c r="AS8" s="107"/>
      <c r="AT8" s="107"/>
      <c r="AU8" s="103"/>
      <c r="AV8" s="107"/>
      <c r="AW8" s="103"/>
      <c r="AX8" s="107"/>
      <c r="AY8" s="103"/>
      <c r="AZ8" s="107"/>
      <c r="BA8" s="103"/>
      <c r="BB8" s="107"/>
      <c r="BC8" s="107"/>
      <c r="BD8" s="103"/>
      <c r="BE8" s="48"/>
      <c r="BF8" s="112"/>
      <c r="BG8" s="103"/>
      <c r="BH8" s="107"/>
      <c r="BI8" s="107"/>
      <c r="BJ8" s="103"/>
      <c r="BK8" s="107"/>
      <c r="BL8" s="107"/>
      <c r="BM8" s="103"/>
      <c r="BN8" s="107"/>
      <c r="BO8" s="107"/>
      <c r="BP8" s="103"/>
      <c r="BQ8" s="107"/>
      <c r="BR8" s="103"/>
      <c r="BS8" s="107"/>
      <c r="BT8" s="107"/>
      <c r="BU8" s="103"/>
      <c r="BV8" s="107"/>
      <c r="BW8" s="107"/>
      <c r="BX8" s="107"/>
      <c r="BY8" s="103"/>
      <c r="BZ8" s="2"/>
      <c r="CA8" s="2"/>
      <c r="CB8" s="111">
        <v>0.0</v>
      </c>
      <c r="CC8" s="110">
        <v>0.0</v>
      </c>
      <c r="CD8" s="111">
        <v>100000.0</v>
      </c>
      <c r="CE8" s="110">
        <v>0.0</v>
      </c>
      <c r="CF8" s="112"/>
      <c r="CG8" s="103"/>
      <c r="CH8" s="112"/>
      <c r="CI8" s="103"/>
      <c r="CJ8" s="112"/>
      <c r="CK8" s="103"/>
      <c r="CL8" s="112"/>
      <c r="CM8" s="103"/>
      <c r="CN8" s="112"/>
      <c r="CO8" s="103"/>
      <c r="CP8" s="112"/>
      <c r="CQ8" s="103"/>
      <c r="CR8" s="113">
        <f t="shared" si="3"/>
        <v>100000</v>
      </c>
      <c r="CS8" s="113">
        <f t="shared" si="4"/>
        <v>100000</v>
      </c>
      <c r="CT8" s="1"/>
      <c r="CU8" s="114"/>
      <c r="CV8" s="1"/>
      <c r="CW8" s="1"/>
      <c r="CX8" s="1"/>
      <c r="CY8" s="1"/>
      <c r="CZ8" s="1"/>
      <c r="DA8" s="1"/>
      <c r="DB8" s="1"/>
      <c r="DC8" s="1"/>
      <c r="DD8" s="1"/>
      <c r="DE8" s="61"/>
      <c r="DF8" s="61"/>
      <c r="DG8" s="115"/>
      <c r="DH8" s="116"/>
      <c r="DI8" s="116"/>
      <c r="DJ8" s="116"/>
      <c r="DK8" s="116"/>
      <c r="DL8" s="1"/>
      <c r="DM8" s="1"/>
      <c r="DN8" s="1"/>
      <c r="DO8" s="1"/>
      <c r="DP8" s="1"/>
    </row>
    <row r="9">
      <c r="A9" s="93"/>
      <c r="B9" s="94" t="s">
        <v>66</v>
      </c>
      <c r="C9" s="95" t="s">
        <v>74</v>
      </c>
      <c r="D9" s="96" t="s">
        <v>75</v>
      </c>
      <c r="E9" s="97" t="str">
        <f t="shared" ref="E9:E10" si="8">IF(CS9&gt;0,"2025","N/A")</f>
        <v>2025</v>
      </c>
      <c r="F9" s="133">
        <v>1000000.0</v>
      </c>
      <c r="G9" s="133">
        <v>725000.0</v>
      </c>
      <c r="H9" s="133">
        <f>SUM(F9-G9)</f>
        <v>275000</v>
      </c>
      <c r="I9" s="133">
        <v>300902.75</v>
      </c>
      <c r="J9" s="133">
        <f>+SUM(M9-I9)</f>
        <v>-300902.75</v>
      </c>
      <c r="K9" s="134">
        <v>41.503827586206896</v>
      </c>
      <c r="L9" s="133">
        <v>415038.2758620689</v>
      </c>
      <c r="M9" s="133">
        <v>0.0</v>
      </c>
      <c r="N9" s="133">
        <v>0.0</v>
      </c>
      <c r="O9" s="133">
        <v>-415038.2758620689</v>
      </c>
      <c r="P9" s="135">
        <f>SUM(1000000-335000)</f>
        <v>665000</v>
      </c>
      <c r="Q9" s="136">
        <v>322845.45</v>
      </c>
      <c r="R9" s="136">
        <v>186842.45</v>
      </c>
      <c r="S9" s="136">
        <v>74226.89</v>
      </c>
      <c r="T9" s="137">
        <v>52000.0</v>
      </c>
      <c r="U9" s="136">
        <v>21471.8</v>
      </c>
      <c r="V9" s="45"/>
      <c r="W9" s="138">
        <v>0.0</v>
      </c>
      <c r="X9" s="139" t="str">
        <f>ifna(VLOOKUP($D9,'8.28.2023 - WIP PROJECTIONS'!$B$2:$AM$198,19,false),0)</f>
        <v>#REF!</v>
      </c>
      <c r="Y9" s="140">
        <v>0.0</v>
      </c>
      <c r="Z9" s="138">
        <v>0.0</v>
      </c>
      <c r="AA9" s="110">
        <v>0.0</v>
      </c>
      <c r="AB9" s="141">
        <v>0.0</v>
      </c>
      <c r="AC9" s="110">
        <v>0.0</v>
      </c>
      <c r="AD9" s="124">
        <v>0.0</v>
      </c>
      <c r="AE9" s="110">
        <v>0.0</v>
      </c>
      <c r="AF9" s="142">
        <v>35447.98</v>
      </c>
      <c r="AG9" s="110">
        <v>35447.98</v>
      </c>
      <c r="AH9" s="142">
        <v>32397.66</v>
      </c>
      <c r="AI9" s="110">
        <v>32397.66</v>
      </c>
      <c r="AJ9" s="124" t="str">
        <f>IFNA(SUM(AH9-VLOOKUP($D9,'1.29.24 - WIP PROJECTIONS'!$D$2:$AO$214,30,FALSE)), "JOB NOT LISTED PRV WK")</f>
        <v>#REF!</v>
      </c>
      <c r="AK9" s="142">
        <v>110337.12</v>
      </c>
      <c r="AL9" s="110">
        <v>110337.12</v>
      </c>
      <c r="AM9" s="124" t="str">
        <f>IFNA(SUM(AK9-VLOOKUP($D9,'2.20.24 - WIP PROJECTIONS'!$D$2:$AO$214,33,FALSE)), "JOB NOT LISTED PRV WK")</f>
        <v>#REF!</v>
      </c>
      <c r="AN9" s="129">
        <v>0.0</v>
      </c>
      <c r="AO9" s="110">
        <v>0.0</v>
      </c>
      <c r="AP9" s="124" t="str">
        <f>IFNA(SUM(AN9-VLOOKUP($D9,'4.1.24 - WIP PROJECTIONS'!$D$2:$AO$214,36,FALSE)), "JOB NOT LISTED PRV WK")</f>
        <v>#REF!</v>
      </c>
      <c r="AQ9" s="107"/>
      <c r="AR9" s="110">
        <v>0.0</v>
      </c>
      <c r="AS9" s="124" t="str">
        <f>IFNA(SUM(AQ9-VLOOKUP($D9,' 5.6.24 - WIP PROJECTIONS'!$D$2:$AV$214,39,FALSE)), "JOB NOT LISTED PRV WK")</f>
        <v>#REF!</v>
      </c>
      <c r="AT9" s="107"/>
      <c r="AU9" s="110">
        <v>0.0</v>
      </c>
      <c r="AV9" s="142">
        <v>29029.62</v>
      </c>
      <c r="AW9" s="110">
        <v>30000.0</v>
      </c>
      <c r="AX9" s="124">
        <v>80000.0</v>
      </c>
      <c r="AY9" s="110">
        <v>80000.0</v>
      </c>
      <c r="AZ9" s="124">
        <v>67640.78</v>
      </c>
      <c r="BA9" s="110">
        <v>67640.78</v>
      </c>
      <c r="BB9" s="124" t="str">
        <f>IFNA(SUM(AZ9-VLOOKUP($D9,'8.26.24 - WIP PROJECTIONS'!$D$2:$BX$214,48,FALSE)), AZ9)</f>
        <v>#REF!</v>
      </c>
      <c r="BC9" s="142">
        <v>57405.55</v>
      </c>
      <c r="BD9" s="110">
        <v>57405.55</v>
      </c>
      <c r="BE9" s="129" t="str">
        <f>IFNA(SUM(BC9-VLOOKUP($D9,'10.14.24 - WIP PROJECTIONS'!$D$2:$BX$214,51,FALSE)), BC9)</f>
        <v>#REF!</v>
      </c>
      <c r="BF9" s="142">
        <v>221479.61</v>
      </c>
      <c r="BG9" s="110">
        <v>221479.61</v>
      </c>
      <c r="BH9" s="143">
        <v>210000.0</v>
      </c>
      <c r="BI9" s="144">
        <v>170000.0</v>
      </c>
      <c r="BJ9" s="110">
        <v>170000.0</v>
      </c>
      <c r="BK9" s="124" t="str">
        <f>IFNA(SUM(BI9-VLOOKUP($D9,'12.2.24 - WIP PROJECTIONS'!$D$2:$BX$214,57,FALSE)), BI9)</f>
        <v>#REF!</v>
      </c>
      <c r="BL9" s="109">
        <v>100000.0</v>
      </c>
      <c r="BM9" s="110">
        <v>100000.0</v>
      </c>
      <c r="BN9" s="124" t="str">
        <f>IFNA(SUM(BL9-VLOOKUP($D9,'12.9.24 - WIP PROJECTIONS'!$D$2:$BX$214,60,FALSE)), BL9)</f>
        <v>#REF!</v>
      </c>
      <c r="BO9" s="109">
        <v>111799.67</v>
      </c>
      <c r="BP9" s="110">
        <v>111799.67</v>
      </c>
      <c r="BQ9" s="109">
        <v>31664.49</v>
      </c>
      <c r="BR9" s="110">
        <v>45000.0</v>
      </c>
      <c r="BS9" s="143" t="str">
        <f>IFNA(SUM(BQ9-VLOOKUP($D9,'2.10.25 - WIP PROJECTIONS'!$D$2:$BX$214,66,FALSE)), BQ9)</f>
        <v>#REF!</v>
      </c>
      <c r="BT9" s="109">
        <v>20000.0</v>
      </c>
      <c r="BU9" s="110">
        <v>20000.0</v>
      </c>
      <c r="BV9" s="124" t="s">
        <v>76</v>
      </c>
      <c r="BW9" s="117" t="str">
        <f>IFNA(SUM(BT9-VLOOKUP($D9,'3.17.25 - WIP PROJECTIONS'!$D$2:$BX$214,69,FALSE)), BT9)</f>
        <v>#REF!</v>
      </c>
      <c r="BX9" s="109">
        <v>21282.74</v>
      </c>
      <c r="BY9" s="110">
        <v>21282.74</v>
      </c>
      <c r="BZ9" s="132" t="s">
        <v>76</v>
      </c>
      <c r="CA9" s="2"/>
      <c r="CB9" s="119">
        <v>0.0</v>
      </c>
      <c r="CC9" s="110">
        <v>0.0</v>
      </c>
      <c r="CD9" s="126">
        <v>82000.0</v>
      </c>
      <c r="CE9" s="110">
        <v>0.0</v>
      </c>
      <c r="CF9" s="112"/>
      <c r="CG9" s="110">
        <v>0.0</v>
      </c>
      <c r="CH9" s="112"/>
      <c r="CI9" s="110">
        <v>0.0</v>
      </c>
      <c r="CJ9" s="112"/>
      <c r="CK9" s="110">
        <v>0.0</v>
      </c>
      <c r="CL9" s="112"/>
      <c r="CM9" s="110">
        <v>0.0</v>
      </c>
      <c r="CN9" s="112"/>
      <c r="CO9" s="110">
        <v>0.0</v>
      </c>
      <c r="CP9" s="112"/>
      <c r="CQ9" s="110">
        <v>0.0</v>
      </c>
      <c r="CR9" s="113">
        <f t="shared" si="3"/>
        <v>266746.9</v>
      </c>
      <c r="CS9" s="113">
        <f t="shared" si="4"/>
        <v>103282.74</v>
      </c>
      <c r="CT9" s="1"/>
      <c r="CU9" s="114"/>
      <c r="CV9" s="1"/>
      <c r="CW9" s="1"/>
      <c r="CX9" s="1"/>
      <c r="CY9" s="1"/>
      <c r="CZ9" s="1"/>
      <c r="DA9" s="1"/>
      <c r="DB9" s="1"/>
      <c r="DC9" s="1"/>
      <c r="DD9" s="1"/>
      <c r="DE9" s="61"/>
      <c r="DF9" s="61"/>
      <c r="DG9" s="115"/>
      <c r="DH9" s="116"/>
      <c r="DI9" s="116"/>
      <c r="DJ9" s="116"/>
      <c r="DK9" s="116"/>
      <c r="DL9" s="1"/>
      <c r="DM9" s="1"/>
      <c r="DN9" s="1"/>
      <c r="DO9" s="1"/>
      <c r="DP9" s="1"/>
    </row>
    <row r="10">
      <c r="A10" s="93"/>
      <c r="B10" s="94" t="s">
        <v>64</v>
      </c>
      <c r="C10" s="95">
        <v>24421.0</v>
      </c>
      <c r="D10" s="96" t="s">
        <v>77</v>
      </c>
      <c r="E10" s="97" t="str">
        <f t="shared" si="8"/>
        <v>2025</v>
      </c>
      <c r="F10" s="98"/>
      <c r="G10" s="98"/>
      <c r="H10" s="98"/>
      <c r="I10" s="98"/>
      <c r="J10" s="98"/>
      <c r="K10" s="99"/>
      <c r="L10" s="98"/>
      <c r="M10" s="98"/>
      <c r="N10" s="98"/>
      <c r="O10" s="98"/>
      <c r="P10" s="98"/>
      <c r="Q10" s="47"/>
      <c r="R10" s="47"/>
      <c r="S10" s="47"/>
      <c r="T10" s="47"/>
      <c r="U10" s="47"/>
      <c r="V10" s="145"/>
      <c r="W10" s="47"/>
      <c r="X10" s="101"/>
      <c r="Y10" s="106"/>
      <c r="Z10" s="47"/>
      <c r="AA10" s="103"/>
      <c r="AB10" s="104"/>
      <c r="AC10" s="103"/>
      <c r="AD10" s="106"/>
      <c r="AE10" s="103"/>
      <c r="AF10" s="106"/>
      <c r="AG10" s="103"/>
      <c r="AH10" s="106"/>
      <c r="AI10" s="103"/>
      <c r="AJ10" s="107"/>
      <c r="AK10" s="106"/>
      <c r="AL10" s="103"/>
      <c r="AM10" s="107"/>
      <c r="AN10" s="106"/>
      <c r="AO10" s="103"/>
      <c r="AP10" s="107"/>
      <c r="AQ10" s="106"/>
      <c r="AR10" s="103"/>
      <c r="AS10" s="107"/>
      <c r="AT10" s="106"/>
      <c r="AU10" s="103"/>
      <c r="AV10" s="106"/>
      <c r="AW10" s="103"/>
      <c r="AX10" s="106"/>
      <c r="AY10" s="103"/>
      <c r="AZ10" s="106"/>
      <c r="BA10" s="103"/>
      <c r="BB10" s="107"/>
      <c r="BC10" s="106"/>
      <c r="BD10" s="103"/>
      <c r="BE10" s="48"/>
      <c r="BF10" s="106"/>
      <c r="BG10" s="103"/>
      <c r="BH10" s="107"/>
      <c r="BI10" s="107"/>
      <c r="BJ10" s="103"/>
      <c r="BK10" s="107"/>
      <c r="BL10" s="106"/>
      <c r="BM10" s="103"/>
      <c r="BN10" s="107"/>
      <c r="BO10" s="107"/>
      <c r="BP10" s="103"/>
      <c r="BQ10" s="107"/>
      <c r="BR10" s="103"/>
      <c r="BS10" s="107"/>
      <c r="BT10" s="48"/>
      <c r="BU10" s="103"/>
      <c r="BV10" s="107"/>
      <c r="BW10" s="107"/>
      <c r="BX10" s="112"/>
      <c r="BY10" s="103"/>
      <c r="BZ10" s="2"/>
      <c r="CA10" s="2"/>
      <c r="CB10" s="109">
        <v>39337.2</v>
      </c>
      <c r="CC10" s="110">
        <v>39337.2</v>
      </c>
      <c r="CD10" s="111">
        <v>75000.0</v>
      </c>
      <c r="CE10" s="110">
        <v>47991.4</v>
      </c>
      <c r="CF10" s="112"/>
      <c r="CG10" s="103"/>
      <c r="CH10" s="112"/>
      <c r="CI10" s="103"/>
      <c r="CJ10" s="112"/>
      <c r="CK10" s="103"/>
      <c r="CL10" s="112"/>
      <c r="CM10" s="103"/>
      <c r="CN10" s="112"/>
      <c r="CO10" s="103"/>
      <c r="CP10" s="112"/>
      <c r="CQ10" s="103"/>
      <c r="CR10" s="113">
        <f t="shared" si="3"/>
        <v>114337.2</v>
      </c>
      <c r="CS10" s="113">
        <f t="shared" si="4"/>
        <v>114337.2</v>
      </c>
      <c r="CT10" s="1"/>
      <c r="CU10" s="114"/>
      <c r="CV10" s="1"/>
      <c r="CW10" s="1"/>
      <c r="CX10" s="1"/>
      <c r="CY10" s="1"/>
      <c r="CZ10" s="1"/>
      <c r="DA10" s="1"/>
      <c r="DB10" s="1"/>
      <c r="DC10" s="1"/>
      <c r="DD10" s="1"/>
      <c r="DE10" s="61"/>
      <c r="DF10" s="61"/>
      <c r="DG10" s="115"/>
      <c r="DH10" s="116"/>
      <c r="DI10" s="116"/>
      <c r="DJ10" s="116"/>
      <c r="DK10" s="116"/>
      <c r="DL10" s="1"/>
      <c r="DM10" s="1"/>
      <c r="DN10" s="1"/>
      <c r="DO10" s="1"/>
      <c r="DP10" s="1"/>
    </row>
    <row r="11">
      <c r="A11" s="93"/>
      <c r="B11" s="94" t="s">
        <v>78</v>
      </c>
      <c r="C11" s="95">
        <v>25434.0</v>
      </c>
      <c r="D11" s="96" t="s">
        <v>79</v>
      </c>
      <c r="E11" s="98"/>
      <c r="F11" s="98"/>
      <c r="G11" s="98"/>
      <c r="H11" s="98"/>
      <c r="I11" s="98"/>
      <c r="J11" s="98"/>
      <c r="K11" s="99"/>
      <c r="L11" s="98"/>
      <c r="M11" s="98"/>
      <c r="N11" s="98"/>
      <c r="O11" s="98"/>
      <c r="P11" s="45"/>
      <c r="Q11" s="100"/>
      <c r="R11" s="98"/>
      <c r="S11" s="98"/>
      <c r="T11" s="45"/>
      <c r="U11" s="45"/>
      <c r="V11" s="45"/>
      <c r="W11" s="45"/>
      <c r="X11" s="101"/>
      <c r="Y11" s="102"/>
      <c r="Z11" s="45"/>
      <c r="AA11" s="103"/>
      <c r="AB11" s="123"/>
      <c r="AC11" s="103"/>
      <c r="AD11" s="107"/>
      <c r="AE11" s="103"/>
      <c r="AF11" s="128"/>
      <c r="AG11" s="103"/>
      <c r="AH11" s="107"/>
      <c r="AI11" s="103"/>
      <c r="AJ11" s="107"/>
      <c r="AK11" s="107"/>
      <c r="AL11" s="103"/>
      <c r="AM11" s="107"/>
      <c r="AN11" s="107"/>
      <c r="AO11" s="103"/>
      <c r="AP11" s="107"/>
      <c r="AQ11" s="106"/>
      <c r="AR11" s="103"/>
      <c r="AS11" s="48"/>
      <c r="AT11" s="112"/>
      <c r="AU11" s="103"/>
      <c r="AV11" s="106"/>
      <c r="AW11" s="103"/>
      <c r="AX11" s="112"/>
      <c r="AY11" s="103"/>
      <c r="AZ11" s="107"/>
      <c r="BA11" s="103"/>
      <c r="BB11" s="107"/>
      <c r="BC11" s="107"/>
      <c r="BD11" s="103"/>
      <c r="BE11" s="48"/>
      <c r="BF11" s="107"/>
      <c r="BG11" s="103"/>
      <c r="BH11" s="107"/>
      <c r="BI11" s="107"/>
      <c r="BJ11" s="103"/>
      <c r="BK11" s="107"/>
      <c r="BL11" s="107"/>
      <c r="BM11" s="103"/>
      <c r="BN11" s="107"/>
      <c r="BO11" s="107"/>
      <c r="BP11" s="103"/>
      <c r="BQ11" s="107"/>
      <c r="BR11" s="103"/>
      <c r="BS11" s="107"/>
      <c r="BT11" s="106"/>
      <c r="BU11" s="103"/>
      <c r="BV11" s="107"/>
      <c r="BW11" s="107"/>
      <c r="BX11" s="107"/>
      <c r="BY11" s="103"/>
      <c r="BZ11" s="2"/>
      <c r="CA11" s="2"/>
      <c r="CB11" s="146"/>
      <c r="CC11" s="103"/>
      <c r="CD11" s="111">
        <v>13038.01</v>
      </c>
      <c r="CE11" s="110">
        <v>13038.01</v>
      </c>
      <c r="CF11" s="112"/>
      <c r="CG11" s="103"/>
      <c r="CH11" s="112"/>
      <c r="CI11" s="103"/>
      <c r="CJ11" s="112"/>
      <c r="CK11" s="103"/>
      <c r="CL11" s="112"/>
      <c r="CM11" s="103"/>
      <c r="CN11" s="112"/>
      <c r="CO11" s="103"/>
      <c r="CP11" s="112"/>
      <c r="CQ11" s="103"/>
      <c r="CR11" s="1"/>
      <c r="CS11" s="1"/>
      <c r="CT11" s="1"/>
      <c r="CU11" s="114"/>
      <c r="CV11" s="1"/>
      <c r="CW11" s="1"/>
      <c r="CX11" s="1"/>
      <c r="CY11" s="1"/>
      <c r="CZ11" s="1"/>
      <c r="DA11" s="1"/>
      <c r="DB11" s="1"/>
      <c r="DC11" s="1"/>
      <c r="DD11" s="1"/>
      <c r="DE11" s="61"/>
      <c r="DF11" s="61"/>
      <c r="DG11" s="115"/>
      <c r="DH11" s="116"/>
      <c r="DI11" s="116"/>
      <c r="DJ11" s="116"/>
      <c r="DK11" s="116"/>
      <c r="DL11" s="1"/>
      <c r="DM11" s="1"/>
      <c r="DN11" s="1"/>
      <c r="DO11" s="1"/>
      <c r="DP11" s="1"/>
    </row>
    <row r="12">
      <c r="A12" s="93"/>
      <c r="B12" s="94" t="s">
        <v>78</v>
      </c>
      <c r="C12" s="95">
        <v>25441.0</v>
      </c>
      <c r="D12" s="96" t="s">
        <v>80</v>
      </c>
      <c r="E12" s="98"/>
      <c r="F12" s="98"/>
      <c r="G12" s="98"/>
      <c r="H12" s="98"/>
      <c r="I12" s="98"/>
      <c r="J12" s="98"/>
      <c r="K12" s="99"/>
      <c r="L12" s="98"/>
      <c r="M12" s="98"/>
      <c r="N12" s="98"/>
      <c r="O12" s="98"/>
      <c r="P12" s="98"/>
      <c r="Q12" s="100"/>
      <c r="R12" s="98"/>
      <c r="S12" s="47"/>
      <c r="T12" s="122"/>
      <c r="U12" s="122"/>
      <c r="V12" s="122"/>
      <c r="W12" s="98"/>
      <c r="X12" s="101"/>
      <c r="Y12" s="102"/>
      <c r="Z12" s="98"/>
      <c r="AA12" s="103"/>
      <c r="AB12" s="123"/>
      <c r="AC12" s="103"/>
      <c r="AD12" s="107"/>
      <c r="AE12" s="103"/>
      <c r="AF12" s="107"/>
      <c r="AG12" s="103"/>
      <c r="AH12" s="107"/>
      <c r="AI12" s="103"/>
      <c r="AJ12" s="107"/>
      <c r="AK12" s="107"/>
      <c r="AL12" s="103"/>
      <c r="AM12" s="107"/>
      <c r="AN12" s="107"/>
      <c r="AO12" s="103"/>
      <c r="AP12" s="107"/>
      <c r="AQ12" s="107"/>
      <c r="AR12" s="103"/>
      <c r="AS12" s="107"/>
      <c r="AT12" s="107"/>
      <c r="AU12" s="103"/>
      <c r="AV12" s="107"/>
      <c r="AW12" s="103"/>
      <c r="AX12" s="107"/>
      <c r="AY12" s="103"/>
      <c r="AZ12" s="107"/>
      <c r="BA12" s="103"/>
      <c r="BB12" s="107"/>
      <c r="BC12" s="107"/>
      <c r="BD12" s="103"/>
      <c r="BE12" s="48"/>
      <c r="BF12" s="112"/>
      <c r="BG12" s="103"/>
      <c r="BH12" s="107"/>
      <c r="BI12" s="107"/>
      <c r="BJ12" s="103"/>
      <c r="BK12" s="107"/>
      <c r="BL12" s="107"/>
      <c r="BM12" s="103"/>
      <c r="BN12" s="107"/>
      <c r="BO12" s="107"/>
      <c r="BP12" s="103"/>
      <c r="BQ12" s="107"/>
      <c r="BR12" s="103"/>
      <c r="BS12" s="107"/>
      <c r="BT12" s="107"/>
      <c r="BU12" s="103"/>
      <c r="BV12" s="107"/>
      <c r="BW12" s="107"/>
      <c r="BX12" s="107"/>
      <c r="BY12" s="103"/>
      <c r="BZ12" s="2"/>
      <c r="CA12" s="2"/>
      <c r="CB12" s="106"/>
      <c r="CC12" s="103"/>
      <c r="CD12" s="119">
        <v>13000.0</v>
      </c>
      <c r="CE12" s="103"/>
      <c r="CF12" s="112"/>
      <c r="CG12" s="103"/>
      <c r="CH12" s="112"/>
      <c r="CI12" s="103"/>
      <c r="CJ12" s="112"/>
      <c r="CK12" s="103"/>
      <c r="CL12" s="112"/>
      <c r="CM12" s="103"/>
      <c r="CN12" s="112"/>
      <c r="CO12" s="103"/>
      <c r="CP12" s="112"/>
      <c r="CQ12" s="103"/>
      <c r="CR12" s="1"/>
      <c r="CS12" s="1"/>
      <c r="CT12" s="1"/>
      <c r="CU12" s="114"/>
      <c r="CV12" s="1"/>
      <c r="CW12" s="1"/>
      <c r="CX12" s="1"/>
      <c r="CY12" s="1"/>
      <c r="CZ12" s="1"/>
      <c r="DA12" s="1"/>
      <c r="DB12" s="1"/>
      <c r="DC12" s="1"/>
      <c r="DD12" s="1"/>
      <c r="DE12" s="61"/>
      <c r="DF12" s="61"/>
      <c r="DG12" s="115"/>
      <c r="DH12" s="116"/>
      <c r="DI12" s="116"/>
      <c r="DJ12" s="116"/>
      <c r="DK12" s="116"/>
      <c r="DL12" s="1"/>
      <c r="DM12" s="1"/>
      <c r="DN12" s="1"/>
      <c r="DO12" s="1"/>
      <c r="DP12" s="1"/>
    </row>
    <row r="13">
      <c r="A13" s="93"/>
      <c r="B13" s="94" t="s">
        <v>78</v>
      </c>
      <c r="C13" s="95">
        <v>25438.0</v>
      </c>
      <c r="D13" s="96" t="s">
        <v>81</v>
      </c>
      <c r="E13" s="98"/>
      <c r="F13" s="98"/>
      <c r="G13" s="98"/>
      <c r="H13" s="98"/>
      <c r="I13" s="98"/>
      <c r="J13" s="98"/>
      <c r="K13" s="99"/>
      <c r="L13" s="98"/>
      <c r="M13" s="98"/>
      <c r="N13" s="98"/>
      <c r="O13" s="98"/>
      <c r="P13" s="98"/>
      <c r="Q13" s="100"/>
      <c r="R13" s="98"/>
      <c r="S13" s="47"/>
      <c r="T13" s="122"/>
      <c r="U13" s="122"/>
      <c r="V13" s="122"/>
      <c r="W13" s="98"/>
      <c r="X13" s="101"/>
      <c r="Y13" s="102"/>
      <c r="Z13" s="98"/>
      <c r="AA13" s="103"/>
      <c r="AB13" s="123"/>
      <c r="AC13" s="103"/>
      <c r="AD13" s="107"/>
      <c r="AE13" s="103"/>
      <c r="AF13" s="107"/>
      <c r="AG13" s="103"/>
      <c r="AH13" s="107"/>
      <c r="AI13" s="103"/>
      <c r="AJ13" s="107"/>
      <c r="AK13" s="107"/>
      <c r="AL13" s="103"/>
      <c r="AM13" s="107"/>
      <c r="AN13" s="107"/>
      <c r="AO13" s="103"/>
      <c r="AP13" s="107"/>
      <c r="AQ13" s="107"/>
      <c r="AR13" s="103"/>
      <c r="AS13" s="107"/>
      <c r="AT13" s="107"/>
      <c r="AU13" s="103"/>
      <c r="AV13" s="107"/>
      <c r="AW13" s="103"/>
      <c r="AX13" s="107"/>
      <c r="AY13" s="103"/>
      <c r="AZ13" s="107"/>
      <c r="BA13" s="103"/>
      <c r="BB13" s="107"/>
      <c r="BC13" s="107"/>
      <c r="BD13" s="103"/>
      <c r="BE13" s="48"/>
      <c r="BF13" s="112"/>
      <c r="BG13" s="103"/>
      <c r="BH13" s="107"/>
      <c r="BI13" s="107"/>
      <c r="BJ13" s="103"/>
      <c r="BK13" s="107"/>
      <c r="BL13" s="107"/>
      <c r="BM13" s="103"/>
      <c r="BN13" s="107"/>
      <c r="BO13" s="107"/>
      <c r="BP13" s="103"/>
      <c r="BQ13" s="107"/>
      <c r="BR13" s="103"/>
      <c r="BS13" s="107"/>
      <c r="BT13" s="107"/>
      <c r="BU13" s="103"/>
      <c r="BV13" s="107"/>
      <c r="BW13" s="107"/>
      <c r="BX13" s="107"/>
      <c r="BY13" s="103"/>
      <c r="BZ13" s="2"/>
      <c r="CA13" s="2"/>
      <c r="CB13" s="106"/>
      <c r="CC13" s="103"/>
      <c r="CD13" s="119">
        <v>11808.5</v>
      </c>
      <c r="CE13" s="110">
        <v>11808.5</v>
      </c>
      <c r="CF13" s="112"/>
      <c r="CG13" s="103"/>
      <c r="CH13" s="112"/>
      <c r="CI13" s="103"/>
      <c r="CJ13" s="112"/>
      <c r="CK13" s="103"/>
      <c r="CL13" s="112"/>
      <c r="CM13" s="103"/>
      <c r="CN13" s="112"/>
      <c r="CO13" s="103"/>
      <c r="CP13" s="112"/>
      <c r="CQ13" s="103"/>
      <c r="CR13" s="1"/>
      <c r="CS13" s="1"/>
      <c r="CT13" s="1"/>
      <c r="CU13" s="114"/>
      <c r="CV13" s="1"/>
      <c r="CW13" s="1"/>
      <c r="CX13" s="1"/>
      <c r="CY13" s="1"/>
      <c r="CZ13" s="1"/>
      <c r="DA13" s="1"/>
      <c r="DB13" s="1"/>
      <c r="DC13" s="1"/>
      <c r="DD13" s="1"/>
      <c r="DE13" s="61"/>
      <c r="DF13" s="61"/>
      <c r="DG13" s="115"/>
      <c r="DH13" s="116"/>
      <c r="DI13" s="116"/>
      <c r="DJ13" s="116"/>
      <c r="DK13" s="116"/>
      <c r="DL13" s="1"/>
      <c r="DM13" s="1"/>
      <c r="DN13" s="1"/>
      <c r="DO13" s="1"/>
      <c r="DP13" s="1"/>
    </row>
    <row r="14">
      <c r="A14" s="93"/>
      <c r="B14" s="94" t="s">
        <v>78</v>
      </c>
      <c r="C14" s="95">
        <v>25439.0</v>
      </c>
      <c r="D14" s="96" t="s">
        <v>82</v>
      </c>
      <c r="E14" s="98"/>
      <c r="F14" s="98"/>
      <c r="G14" s="98"/>
      <c r="H14" s="98"/>
      <c r="I14" s="98"/>
      <c r="J14" s="98"/>
      <c r="K14" s="99"/>
      <c r="L14" s="98"/>
      <c r="M14" s="98"/>
      <c r="N14" s="98"/>
      <c r="O14" s="98"/>
      <c r="P14" s="98"/>
      <c r="Q14" s="100"/>
      <c r="R14" s="98"/>
      <c r="S14" s="47"/>
      <c r="T14" s="122"/>
      <c r="U14" s="122"/>
      <c r="V14" s="122"/>
      <c r="W14" s="98"/>
      <c r="X14" s="101"/>
      <c r="Y14" s="102"/>
      <c r="Z14" s="98"/>
      <c r="AA14" s="103"/>
      <c r="AB14" s="123"/>
      <c r="AC14" s="103"/>
      <c r="AD14" s="107"/>
      <c r="AE14" s="103"/>
      <c r="AF14" s="107"/>
      <c r="AG14" s="103"/>
      <c r="AH14" s="107"/>
      <c r="AI14" s="103"/>
      <c r="AJ14" s="107"/>
      <c r="AK14" s="107"/>
      <c r="AL14" s="103"/>
      <c r="AM14" s="107"/>
      <c r="AN14" s="107"/>
      <c r="AO14" s="103"/>
      <c r="AP14" s="107"/>
      <c r="AQ14" s="107"/>
      <c r="AR14" s="103"/>
      <c r="AS14" s="107"/>
      <c r="AT14" s="107"/>
      <c r="AU14" s="103"/>
      <c r="AV14" s="107"/>
      <c r="AW14" s="103"/>
      <c r="AX14" s="107"/>
      <c r="AY14" s="103"/>
      <c r="AZ14" s="107"/>
      <c r="BA14" s="103"/>
      <c r="BB14" s="107"/>
      <c r="BC14" s="107"/>
      <c r="BD14" s="103"/>
      <c r="BE14" s="48"/>
      <c r="BF14" s="112"/>
      <c r="BG14" s="103"/>
      <c r="BH14" s="107"/>
      <c r="BI14" s="107"/>
      <c r="BJ14" s="103"/>
      <c r="BK14" s="107"/>
      <c r="BL14" s="107"/>
      <c r="BM14" s="103"/>
      <c r="BN14" s="107"/>
      <c r="BO14" s="107"/>
      <c r="BP14" s="103"/>
      <c r="BQ14" s="107"/>
      <c r="BR14" s="103"/>
      <c r="BS14" s="107"/>
      <c r="BT14" s="107"/>
      <c r="BU14" s="103"/>
      <c r="BV14" s="107"/>
      <c r="BW14" s="107"/>
      <c r="BX14" s="107"/>
      <c r="BY14" s="103"/>
      <c r="BZ14" s="2"/>
      <c r="CA14" s="2"/>
      <c r="CB14" s="106"/>
      <c r="CC14" s="103"/>
      <c r="CD14" s="119">
        <v>9160.53</v>
      </c>
      <c r="CE14" s="110">
        <v>9160.53</v>
      </c>
      <c r="CF14" s="112"/>
      <c r="CG14" s="103"/>
      <c r="CH14" s="112"/>
      <c r="CI14" s="103"/>
      <c r="CJ14" s="112"/>
      <c r="CK14" s="103"/>
      <c r="CL14" s="112"/>
      <c r="CM14" s="103"/>
      <c r="CN14" s="112"/>
      <c r="CO14" s="103"/>
      <c r="CP14" s="112"/>
      <c r="CQ14" s="103"/>
      <c r="CR14" s="1"/>
      <c r="CS14" s="1"/>
      <c r="CT14" s="1"/>
      <c r="CU14" s="114"/>
      <c r="CV14" s="1"/>
      <c r="CW14" s="1"/>
      <c r="CX14" s="1"/>
      <c r="CY14" s="1"/>
      <c r="CZ14" s="1"/>
      <c r="DA14" s="1"/>
      <c r="DB14" s="1"/>
      <c r="DC14" s="1"/>
      <c r="DD14" s="1"/>
      <c r="DE14" s="61"/>
      <c r="DF14" s="61"/>
      <c r="DG14" s="115"/>
      <c r="DH14" s="116"/>
      <c r="DI14" s="116"/>
      <c r="DJ14" s="116"/>
      <c r="DK14" s="116"/>
      <c r="DL14" s="1"/>
      <c r="DM14" s="1"/>
      <c r="DN14" s="1"/>
      <c r="DO14" s="1"/>
      <c r="DP14" s="1"/>
    </row>
    <row r="15">
      <c r="A15" s="93"/>
      <c r="B15" s="94" t="s">
        <v>78</v>
      </c>
      <c r="C15" s="95">
        <v>25435.0</v>
      </c>
      <c r="D15" s="96" t="s">
        <v>83</v>
      </c>
      <c r="E15" s="98"/>
      <c r="F15" s="98"/>
      <c r="G15" s="98"/>
      <c r="H15" s="98"/>
      <c r="I15" s="98"/>
      <c r="J15" s="98"/>
      <c r="K15" s="99"/>
      <c r="L15" s="98"/>
      <c r="M15" s="98"/>
      <c r="N15" s="98"/>
      <c r="O15" s="98"/>
      <c r="P15" s="98"/>
      <c r="Q15" s="100"/>
      <c r="R15" s="98"/>
      <c r="S15" s="47"/>
      <c r="T15" s="122"/>
      <c r="U15" s="122"/>
      <c r="V15" s="122"/>
      <c r="W15" s="98"/>
      <c r="X15" s="101"/>
      <c r="Y15" s="102"/>
      <c r="Z15" s="98"/>
      <c r="AA15" s="103"/>
      <c r="AB15" s="123"/>
      <c r="AC15" s="103"/>
      <c r="AD15" s="107"/>
      <c r="AE15" s="103"/>
      <c r="AF15" s="107"/>
      <c r="AG15" s="103"/>
      <c r="AH15" s="107"/>
      <c r="AI15" s="103"/>
      <c r="AJ15" s="107"/>
      <c r="AK15" s="107"/>
      <c r="AL15" s="103"/>
      <c r="AM15" s="107"/>
      <c r="AN15" s="107"/>
      <c r="AO15" s="103"/>
      <c r="AP15" s="107"/>
      <c r="AQ15" s="107"/>
      <c r="AR15" s="103"/>
      <c r="AS15" s="107"/>
      <c r="AT15" s="107"/>
      <c r="AU15" s="103"/>
      <c r="AV15" s="107"/>
      <c r="AW15" s="103"/>
      <c r="AX15" s="107"/>
      <c r="AY15" s="103"/>
      <c r="AZ15" s="107"/>
      <c r="BA15" s="103"/>
      <c r="BB15" s="107"/>
      <c r="BC15" s="107"/>
      <c r="BD15" s="103"/>
      <c r="BE15" s="48"/>
      <c r="BF15" s="112"/>
      <c r="BG15" s="103"/>
      <c r="BH15" s="107"/>
      <c r="BI15" s="107"/>
      <c r="BJ15" s="103"/>
      <c r="BK15" s="107"/>
      <c r="BL15" s="107"/>
      <c r="BM15" s="103"/>
      <c r="BN15" s="107"/>
      <c r="BO15" s="107"/>
      <c r="BP15" s="103"/>
      <c r="BQ15" s="107"/>
      <c r="BR15" s="103"/>
      <c r="BS15" s="107"/>
      <c r="BT15" s="107"/>
      <c r="BU15" s="103"/>
      <c r="BV15" s="107"/>
      <c r="BW15" s="107"/>
      <c r="BX15" s="107"/>
      <c r="BY15" s="103"/>
      <c r="BZ15" s="2"/>
      <c r="CA15" s="2"/>
      <c r="CB15" s="106"/>
      <c r="CC15" s="103"/>
      <c r="CD15" s="119">
        <v>4966.0</v>
      </c>
      <c r="CE15" s="110">
        <v>4966.0</v>
      </c>
      <c r="CF15" s="112"/>
      <c r="CG15" s="103"/>
      <c r="CH15" s="112"/>
      <c r="CI15" s="103"/>
      <c r="CJ15" s="112"/>
      <c r="CK15" s="103"/>
      <c r="CL15" s="112"/>
      <c r="CM15" s="103"/>
      <c r="CN15" s="112"/>
      <c r="CO15" s="103"/>
      <c r="CP15" s="112"/>
      <c r="CQ15" s="103"/>
      <c r="CR15" s="114"/>
      <c r="CS15" s="114"/>
      <c r="CT15" s="1"/>
      <c r="CU15" s="114"/>
      <c r="CV15" s="1"/>
      <c r="CW15" s="1"/>
      <c r="CX15" s="1"/>
      <c r="CY15" s="1"/>
      <c r="CZ15" s="1"/>
      <c r="DA15" s="1"/>
      <c r="DB15" s="1"/>
      <c r="DC15" s="1"/>
      <c r="DD15" s="1"/>
      <c r="DE15" s="61"/>
      <c r="DF15" s="61"/>
      <c r="DG15" s="115"/>
      <c r="DH15" s="116"/>
      <c r="DI15" s="116"/>
      <c r="DJ15" s="116"/>
      <c r="DK15" s="116"/>
      <c r="DL15" s="1"/>
      <c r="DM15" s="1"/>
      <c r="DN15" s="1"/>
      <c r="DO15" s="1"/>
      <c r="DP15" s="1"/>
    </row>
    <row r="16">
      <c r="A16" s="93"/>
      <c r="B16" s="94" t="s">
        <v>66</v>
      </c>
      <c r="C16" s="95">
        <v>25442.0</v>
      </c>
      <c r="D16" s="96" t="s">
        <v>84</v>
      </c>
      <c r="E16" s="98"/>
      <c r="F16" s="98"/>
      <c r="G16" s="98"/>
      <c r="H16" s="98"/>
      <c r="I16" s="98"/>
      <c r="J16" s="98"/>
      <c r="K16" s="99"/>
      <c r="L16" s="98"/>
      <c r="M16" s="98"/>
      <c r="N16" s="98"/>
      <c r="O16" s="98"/>
      <c r="P16" s="98"/>
      <c r="Q16" s="100"/>
      <c r="R16" s="98"/>
      <c r="S16" s="47"/>
      <c r="T16" s="122"/>
      <c r="U16" s="122"/>
      <c r="V16" s="122"/>
      <c r="W16" s="98"/>
      <c r="X16" s="101"/>
      <c r="Y16" s="102"/>
      <c r="Z16" s="98"/>
      <c r="AA16" s="103"/>
      <c r="AB16" s="123"/>
      <c r="AC16" s="103"/>
      <c r="AD16" s="107"/>
      <c r="AE16" s="103"/>
      <c r="AF16" s="107"/>
      <c r="AG16" s="103"/>
      <c r="AH16" s="107"/>
      <c r="AI16" s="103"/>
      <c r="AJ16" s="107"/>
      <c r="AK16" s="107"/>
      <c r="AL16" s="103"/>
      <c r="AM16" s="107"/>
      <c r="AN16" s="107"/>
      <c r="AO16" s="103"/>
      <c r="AP16" s="107"/>
      <c r="AQ16" s="107"/>
      <c r="AR16" s="103"/>
      <c r="AS16" s="107"/>
      <c r="AT16" s="107"/>
      <c r="AU16" s="103"/>
      <c r="AV16" s="107"/>
      <c r="AW16" s="103"/>
      <c r="AX16" s="107"/>
      <c r="AY16" s="103"/>
      <c r="AZ16" s="107"/>
      <c r="BA16" s="103"/>
      <c r="BB16" s="107"/>
      <c r="BC16" s="107"/>
      <c r="BD16" s="103"/>
      <c r="BE16" s="48"/>
      <c r="BF16" s="112"/>
      <c r="BG16" s="103"/>
      <c r="BH16" s="107"/>
      <c r="BI16" s="107"/>
      <c r="BJ16" s="103"/>
      <c r="BK16" s="107"/>
      <c r="BL16" s="107"/>
      <c r="BM16" s="103"/>
      <c r="BN16" s="107"/>
      <c r="BO16" s="107"/>
      <c r="BP16" s="103"/>
      <c r="BQ16" s="107"/>
      <c r="BR16" s="103"/>
      <c r="BS16" s="107"/>
      <c r="BT16" s="107"/>
      <c r="BU16" s="103"/>
      <c r="BV16" s="107"/>
      <c r="BW16" s="107"/>
      <c r="BX16" s="107"/>
      <c r="BY16" s="103"/>
      <c r="BZ16" s="2"/>
      <c r="CA16" s="2"/>
      <c r="CB16" s="106"/>
      <c r="CC16" s="103"/>
      <c r="CD16" s="119">
        <v>4320.0</v>
      </c>
      <c r="CE16" s="103"/>
      <c r="CF16" s="112"/>
      <c r="CG16" s="103"/>
      <c r="CH16" s="112"/>
      <c r="CI16" s="103"/>
      <c r="CJ16" s="112"/>
      <c r="CK16" s="103"/>
      <c r="CL16" s="112"/>
      <c r="CM16" s="103"/>
      <c r="CN16" s="112"/>
      <c r="CO16" s="103"/>
      <c r="CP16" s="112"/>
      <c r="CQ16" s="103"/>
      <c r="CR16" s="114"/>
      <c r="CS16" s="114"/>
      <c r="CT16" s="1"/>
      <c r="CU16" s="114"/>
      <c r="CV16" s="1"/>
      <c r="CW16" s="1"/>
      <c r="CX16" s="1"/>
      <c r="CY16" s="1"/>
      <c r="CZ16" s="1"/>
      <c r="DA16" s="1"/>
      <c r="DB16" s="1"/>
      <c r="DC16" s="1"/>
      <c r="DD16" s="1"/>
      <c r="DE16" s="61"/>
      <c r="DF16" s="61"/>
      <c r="DG16" s="115"/>
      <c r="DH16" s="116"/>
      <c r="DI16" s="116"/>
      <c r="DJ16" s="116"/>
      <c r="DK16" s="116"/>
      <c r="DL16" s="1"/>
      <c r="DM16" s="1"/>
      <c r="DN16" s="1"/>
      <c r="DO16" s="1"/>
      <c r="DP16" s="1"/>
    </row>
    <row r="17">
      <c r="A17" s="93"/>
      <c r="B17" s="94" t="s">
        <v>64</v>
      </c>
      <c r="C17" s="95">
        <v>24430.0</v>
      </c>
      <c r="D17" s="96" t="s">
        <v>85</v>
      </c>
      <c r="E17" s="97" t="str">
        <f t="shared" ref="E17:E22" si="9">IF(CS17&gt;0,"2025","N/A")</f>
        <v>2025</v>
      </c>
      <c r="F17" s="98"/>
      <c r="G17" s="98"/>
      <c r="H17" s="98"/>
      <c r="I17" s="98"/>
      <c r="J17" s="98"/>
      <c r="K17" s="99"/>
      <c r="L17" s="98"/>
      <c r="M17" s="98"/>
      <c r="N17" s="98"/>
      <c r="O17" s="98"/>
      <c r="P17" s="98"/>
      <c r="Q17" s="100"/>
      <c r="R17" s="98"/>
      <c r="S17" s="98"/>
      <c r="T17" s="45"/>
      <c r="U17" s="45"/>
      <c r="V17" s="45"/>
      <c r="W17" s="45"/>
      <c r="X17" s="101"/>
      <c r="Y17" s="102"/>
      <c r="Z17" s="45"/>
      <c r="AA17" s="103"/>
      <c r="AB17" s="123"/>
      <c r="AC17" s="103"/>
      <c r="AD17" s="106"/>
      <c r="AE17" s="103"/>
      <c r="AF17" s="128"/>
      <c r="AG17" s="103"/>
      <c r="AH17" s="107"/>
      <c r="AI17" s="103"/>
      <c r="AJ17" s="107"/>
      <c r="AK17" s="107"/>
      <c r="AL17" s="103"/>
      <c r="AM17" s="107"/>
      <c r="AN17" s="107"/>
      <c r="AO17" s="103"/>
      <c r="AP17" s="107"/>
      <c r="AQ17" s="107"/>
      <c r="AR17" s="103"/>
      <c r="AS17" s="107"/>
      <c r="AT17" s="107"/>
      <c r="AU17" s="103"/>
      <c r="AV17" s="107"/>
      <c r="AW17" s="103"/>
      <c r="AX17" s="107"/>
      <c r="AY17" s="103"/>
      <c r="AZ17" s="107"/>
      <c r="BA17" s="103"/>
      <c r="BB17" s="124" t="str">
        <f t="shared" ref="BB17:BB18" si="10">IFNA(SUM(AZ17-VLOOKUP($D17,'8.26.24 - WIP PROJECTIONS'!$D$2:$BX$214,48,FALSE)), AZ17)</f>
        <v>#REF!</v>
      </c>
      <c r="BC17" s="107"/>
      <c r="BD17" s="103"/>
      <c r="BE17" s="129" t="str">
        <f t="shared" ref="BE17:BE18" si="11">IFNA(SUM(BC17-VLOOKUP($D17,'10.14.24 - WIP PROJECTIONS'!$D$2:$BX$214,51,FALSE)), BC17)</f>
        <v>#REF!</v>
      </c>
      <c r="BF17" s="142">
        <v>506974.9</v>
      </c>
      <c r="BG17" s="110">
        <v>506974.9</v>
      </c>
      <c r="BH17" s="124" t="str">
        <f t="shared" ref="BH17:BH18" si="12">IFNA(SUM(BF17-VLOOKUP($D17,'10.28.24 - WIP PROJECTIONS'!$D$2:$BX$214,54,FALSE)), BF17)</f>
        <v>#REF!</v>
      </c>
      <c r="BI17" s="109">
        <v>817218.1</v>
      </c>
      <c r="BJ17" s="110">
        <v>817218.1</v>
      </c>
      <c r="BK17" s="124" t="str">
        <f t="shared" ref="BK17:BK18" si="13">IFNA(SUM(BI17-VLOOKUP($D17,'12.2.24 - WIP PROJECTIONS'!$D$2:$BX$214,57,FALSE)), BI17)</f>
        <v>#REF!</v>
      </c>
      <c r="BL17" s="109">
        <v>398877.2</v>
      </c>
      <c r="BM17" s="110">
        <v>398877.2</v>
      </c>
      <c r="BN17" s="124" t="str">
        <f t="shared" ref="BN17:BN18" si="14">IFNA(SUM(BL17-VLOOKUP($D17,'12.9.24 - WIP PROJECTIONS'!$D$2:$BX$214,60,FALSE)), BL17)</f>
        <v>#REF!</v>
      </c>
      <c r="BO17" s="109">
        <v>144836.4</v>
      </c>
      <c r="BP17" s="110">
        <v>144836.4</v>
      </c>
      <c r="BQ17" s="109">
        <v>118104.7</v>
      </c>
      <c r="BR17" s="110">
        <v>61007.8</v>
      </c>
      <c r="BS17" s="147" t="str">
        <f t="shared" ref="BS17:BS18" si="15">IFNA(SUM(BQ17-VLOOKUP($D17,'2.10.25 - WIP PROJECTIONS'!$D$2:$BX$214,66,FALSE)), BQ17)</f>
        <v>#REF!</v>
      </c>
      <c r="BT17" s="148">
        <v>67237.2</v>
      </c>
      <c r="BU17" s="110">
        <v>67237.2</v>
      </c>
      <c r="BV17" s="107"/>
      <c r="BW17" s="143" t="str">
        <f t="shared" ref="BW17:BW18" si="16">IFNA(SUM(BT17-VLOOKUP($D17,'3.17.25 - WIP PROJECTIONS'!$D$2:$BX$214,69,FALSE)), BT17)</f>
        <v>#REF!</v>
      </c>
      <c r="BX17" s="109">
        <v>58792.9</v>
      </c>
      <c r="BY17" s="110">
        <v>58792.9</v>
      </c>
      <c r="BZ17" s="2"/>
      <c r="CA17" s="2"/>
      <c r="CB17" s="109">
        <v>21955.76</v>
      </c>
      <c r="CC17" s="110">
        <v>21955.76</v>
      </c>
      <c r="CD17" s="111">
        <v>0.0</v>
      </c>
      <c r="CE17" s="110">
        <v>0.0</v>
      </c>
      <c r="CF17" s="121">
        <v>1.0</v>
      </c>
      <c r="CG17" s="110">
        <v>0.0</v>
      </c>
      <c r="CH17" s="121">
        <v>1.0</v>
      </c>
      <c r="CI17" s="110">
        <v>0.0</v>
      </c>
      <c r="CJ17" s="121">
        <v>1.0</v>
      </c>
      <c r="CK17" s="110">
        <v>0.0</v>
      </c>
      <c r="CL17" s="112"/>
      <c r="CM17" s="110">
        <v>0.0</v>
      </c>
      <c r="CN17" s="112"/>
      <c r="CO17" s="110">
        <v>0.0</v>
      </c>
      <c r="CP17" s="112"/>
      <c r="CQ17" s="110">
        <v>0.0</v>
      </c>
      <c r="CR17" s="113">
        <f t="shared" ref="CR17:CR25" si="17">$CP17+$CN17+$CL17+$CJ17+$CH17+$CF17+$CD17+$CB17+$BX17+$BT17+$BQ17+$BO17</f>
        <v>410929.96</v>
      </c>
      <c r="CS17" s="113">
        <f t="shared" ref="CS17:CS25" si="18">$CP17+$CN17+$CL17+$CJ17+$CH17+$CF17+$CD17+$CB17+$BX17</f>
        <v>80751.66</v>
      </c>
      <c r="CT17" s="1"/>
      <c r="CU17" s="114"/>
      <c r="CV17" s="1"/>
      <c r="CW17" s="1"/>
      <c r="CX17" s="1"/>
      <c r="CY17" s="1"/>
      <c r="CZ17" s="1"/>
      <c r="DA17" s="1"/>
      <c r="DB17" s="1"/>
      <c r="DC17" s="1"/>
      <c r="DD17" s="1"/>
      <c r="DE17" s="61"/>
      <c r="DF17" s="61"/>
      <c r="DG17" s="115"/>
      <c r="DH17" s="116"/>
      <c r="DI17" s="116"/>
      <c r="DJ17" s="116"/>
      <c r="DK17" s="116"/>
      <c r="DL17" s="1"/>
      <c r="DM17" s="1"/>
      <c r="DN17" s="1"/>
      <c r="DO17" s="1"/>
      <c r="DP17" s="1"/>
    </row>
    <row r="18">
      <c r="A18" s="93"/>
      <c r="B18" s="94" t="s">
        <v>66</v>
      </c>
      <c r="C18" s="95" t="s">
        <v>86</v>
      </c>
      <c r="D18" s="96" t="s">
        <v>87</v>
      </c>
      <c r="E18" s="97" t="str">
        <f t="shared" si="9"/>
        <v>2025</v>
      </c>
      <c r="F18" s="133">
        <v>435660.0</v>
      </c>
      <c r="G18" s="133">
        <v>397000.0</v>
      </c>
      <c r="H18" s="133">
        <f>SUM(F18-G18)</f>
        <v>38660</v>
      </c>
      <c r="I18" s="133">
        <v>241538.15</v>
      </c>
      <c r="J18" s="133">
        <f>+SUM(M18-I18)</f>
        <v>23461.85</v>
      </c>
      <c r="K18" s="134">
        <v>60.84084382871536</v>
      </c>
      <c r="L18" s="133">
        <v>265059.22022418136</v>
      </c>
      <c r="M18" s="133">
        <v>265000.0</v>
      </c>
      <c r="N18" s="133">
        <v>0.0</v>
      </c>
      <c r="O18" s="133">
        <v>-59.220224181376395</v>
      </c>
      <c r="P18" s="135">
        <f>SUM(F18-M18)</f>
        <v>170660</v>
      </c>
      <c r="Q18" s="100"/>
      <c r="R18" s="98"/>
      <c r="S18" s="136">
        <f>SUM(250425)+27825</f>
        <v>278250</v>
      </c>
      <c r="T18" s="122"/>
      <c r="U18" s="122"/>
      <c r="V18" s="122"/>
      <c r="W18" s="135">
        <v>0.0</v>
      </c>
      <c r="X18" s="139" t="str">
        <f>ifna(VLOOKUP($D18,'8.28.2023 - WIP PROJECTIONS'!$B$2:$AM$198,19,false),0)</f>
        <v>#REF!</v>
      </c>
      <c r="Y18" s="140">
        <v>0.0</v>
      </c>
      <c r="Z18" s="135">
        <v>0.0</v>
      </c>
      <c r="AA18" s="110">
        <v>0.0</v>
      </c>
      <c r="AB18" s="141">
        <v>0.0</v>
      </c>
      <c r="AC18" s="110">
        <v>0.0</v>
      </c>
      <c r="AD18" s="124">
        <v>0.0</v>
      </c>
      <c r="AE18" s="110">
        <v>0.0</v>
      </c>
      <c r="AF18" s="124">
        <v>0.0</v>
      </c>
      <c r="AG18" s="110">
        <v>0.0</v>
      </c>
      <c r="AH18" s="124">
        <v>0.0</v>
      </c>
      <c r="AI18" s="110">
        <v>0.0</v>
      </c>
      <c r="AJ18" s="124" t="str">
        <f>IFNA(SUM(AH18-VLOOKUP($D18,'1.29.24 - WIP PROJECTIONS'!$D$2:$AO$214,30,FALSE)), "JOB NOT LISTED PRV WK")</f>
        <v>#REF!</v>
      </c>
      <c r="AK18" s="107"/>
      <c r="AL18" s="103"/>
      <c r="AM18" s="124" t="str">
        <f>IFNA(SUM(AK18-VLOOKUP($D18,'2.20.24 - WIP PROJECTIONS'!$D$2:$AO$214,33,FALSE)), "JOB NOT LISTED PRV WK")</f>
        <v>#REF!</v>
      </c>
      <c r="AN18" s="107"/>
      <c r="AO18" s="103"/>
      <c r="AP18" s="124" t="str">
        <f>IFNA(SUM(AN18-VLOOKUP($D18,'4.1.24 - WIP PROJECTIONS'!$D$2:$AO$214,36,FALSE)), "JOB NOT LISTED PRV WK")</f>
        <v>#REF!</v>
      </c>
      <c r="AQ18" s="107"/>
      <c r="AR18" s="110">
        <v>0.0</v>
      </c>
      <c r="AS18" s="124" t="str">
        <f>IFNA(SUM(AQ18-VLOOKUP($D18,' 5.6.24 - WIP PROJECTIONS'!$D$2:$AV$214,39,FALSE)), "JOB NOT LISTED PRV WK")</f>
        <v>#REF!</v>
      </c>
      <c r="AT18" s="107"/>
      <c r="AU18" s="110">
        <v>0.0</v>
      </c>
      <c r="AV18" s="107"/>
      <c r="AW18" s="110">
        <v>0.0</v>
      </c>
      <c r="AX18" s="107"/>
      <c r="AY18" s="110">
        <v>0.0</v>
      </c>
      <c r="AZ18" s="107"/>
      <c r="BA18" s="110">
        <v>0.0</v>
      </c>
      <c r="BB18" s="124" t="str">
        <f t="shared" si="10"/>
        <v>#REF!</v>
      </c>
      <c r="BC18" s="107"/>
      <c r="BD18" s="103"/>
      <c r="BE18" s="129" t="str">
        <f t="shared" si="11"/>
        <v>#REF!</v>
      </c>
      <c r="BF18" s="144">
        <v>0.0</v>
      </c>
      <c r="BG18" s="103"/>
      <c r="BH18" s="124" t="str">
        <f t="shared" si="12"/>
        <v>#REF!</v>
      </c>
      <c r="BI18" s="107"/>
      <c r="BJ18" s="103"/>
      <c r="BK18" s="124" t="str">
        <f t="shared" si="13"/>
        <v>#REF!</v>
      </c>
      <c r="BL18" s="107"/>
      <c r="BM18" s="103"/>
      <c r="BN18" s="124" t="str">
        <f t="shared" si="14"/>
        <v>#REF!</v>
      </c>
      <c r="BO18" s="107"/>
      <c r="BP18" s="103"/>
      <c r="BQ18" s="107"/>
      <c r="BR18" s="103"/>
      <c r="BS18" s="107" t="str">
        <f t="shared" si="15"/>
        <v>#REF!</v>
      </c>
      <c r="BT18" s="111">
        <v>0.0</v>
      </c>
      <c r="BU18" s="103"/>
      <c r="BV18" s="107"/>
      <c r="BW18" s="117" t="str">
        <f t="shared" si="16"/>
        <v>#REF!</v>
      </c>
      <c r="BX18" s="111">
        <v>0.0</v>
      </c>
      <c r="BY18" s="110">
        <v>0.0</v>
      </c>
      <c r="BZ18" s="2"/>
      <c r="CA18" s="127" t="s">
        <v>88</v>
      </c>
      <c r="CB18" s="109">
        <f>SUM(76625+229875)</f>
        <v>306500</v>
      </c>
      <c r="CC18" s="110">
        <v>306500.0</v>
      </c>
      <c r="CD18" s="119">
        <v>0.0</v>
      </c>
      <c r="CE18" s="110">
        <v>0.0</v>
      </c>
      <c r="CF18" s="112"/>
      <c r="CG18" s="110">
        <v>0.0</v>
      </c>
      <c r="CH18" s="112"/>
      <c r="CI18" s="110">
        <v>0.0</v>
      </c>
      <c r="CJ18" s="112"/>
      <c r="CK18" s="110">
        <v>0.0</v>
      </c>
      <c r="CL18" s="112"/>
      <c r="CM18" s="110">
        <v>0.0</v>
      </c>
      <c r="CN18" s="112"/>
      <c r="CO18" s="110">
        <v>0.0</v>
      </c>
      <c r="CP18" s="112"/>
      <c r="CQ18" s="110">
        <v>0.0</v>
      </c>
      <c r="CR18" s="113">
        <f t="shared" si="17"/>
        <v>306500</v>
      </c>
      <c r="CS18" s="113">
        <f t="shared" si="18"/>
        <v>306500</v>
      </c>
      <c r="CT18" s="1"/>
      <c r="CU18" s="114"/>
      <c r="CV18" s="1"/>
      <c r="CW18" s="1"/>
      <c r="CX18" s="1"/>
      <c r="CY18" s="1"/>
      <c r="CZ18" s="1"/>
      <c r="DA18" s="1"/>
      <c r="DB18" s="1"/>
      <c r="DC18" s="1"/>
      <c r="DD18" s="1"/>
      <c r="DE18" s="61"/>
      <c r="DF18" s="61"/>
      <c r="DG18" s="115"/>
      <c r="DH18" s="116"/>
      <c r="DI18" s="116"/>
      <c r="DJ18" s="116"/>
      <c r="DK18" s="116"/>
      <c r="DL18" s="1"/>
      <c r="DM18" s="1"/>
      <c r="DN18" s="1"/>
      <c r="DO18" s="1"/>
      <c r="DP18" s="1"/>
    </row>
    <row r="19">
      <c r="A19" s="93"/>
      <c r="B19" s="94" t="s">
        <v>64</v>
      </c>
      <c r="C19" s="95">
        <v>25432.0</v>
      </c>
      <c r="D19" s="96" t="s">
        <v>89</v>
      </c>
      <c r="E19" s="97" t="str">
        <f t="shared" si="9"/>
        <v>2025</v>
      </c>
      <c r="F19" s="98"/>
      <c r="G19" s="98"/>
      <c r="H19" s="98"/>
      <c r="I19" s="98"/>
      <c r="J19" s="98"/>
      <c r="K19" s="99"/>
      <c r="L19" s="98"/>
      <c r="M19" s="98"/>
      <c r="N19" s="98"/>
      <c r="O19" s="98"/>
      <c r="P19" s="98"/>
      <c r="Q19" s="47"/>
      <c r="R19" s="47"/>
      <c r="S19" s="47"/>
      <c r="T19" s="122"/>
      <c r="U19" s="47"/>
      <c r="V19" s="45"/>
      <c r="W19" s="45"/>
      <c r="X19" s="101"/>
      <c r="Y19" s="102"/>
      <c r="Z19" s="45"/>
      <c r="AA19" s="103"/>
      <c r="AB19" s="123"/>
      <c r="AC19" s="103"/>
      <c r="AD19" s="107"/>
      <c r="AE19" s="103"/>
      <c r="AF19" s="106"/>
      <c r="AG19" s="103"/>
      <c r="AH19" s="106"/>
      <c r="AI19" s="103"/>
      <c r="AJ19" s="107"/>
      <c r="AK19" s="106"/>
      <c r="AL19" s="103"/>
      <c r="AM19" s="107"/>
      <c r="AN19" s="48"/>
      <c r="AO19" s="103"/>
      <c r="AP19" s="107"/>
      <c r="AQ19" s="107"/>
      <c r="AR19" s="103"/>
      <c r="AS19" s="107"/>
      <c r="AT19" s="107"/>
      <c r="AU19" s="103"/>
      <c r="AV19" s="106"/>
      <c r="AW19" s="103"/>
      <c r="AX19" s="107"/>
      <c r="AY19" s="103"/>
      <c r="AZ19" s="107"/>
      <c r="BA19" s="103"/>
      <c r="BB19" s="107"/>
      <c r="BC19" s="106"/>
      <c r="BD19" s="103"/>
      <c r="BE19" s="48"/>
      <c r="BF19" s="112"/>
      <c r="BG19" s="103"/>
      <c r="BH19" s="107"/>
      <c r="BI19" s="112"/>
      <c r="BJ19" s="103"/>
      <c r="BK19" s="107"/>
      <c r="BL19" s="107"/>
      <c r="BM19" s="103"/>
      <c r="BN19" s="107"/>
      <c r="BO19" s="128"/>
      <c r="BP19" s="103"/>
      <c r="BQ19" s="107"/>
      <c r="BR19" s="103"/>
      <c r="BS19" s="107"/>
      <c r="BT19" s="48"/>
      <c r="BU19" s="103"/>
      <c r="BV19" s="107"/>
      <c r="BW19" s="107"/>
      <c r="BX19" s="112"/>
      <c r="BY19" s="103"/>
      <c r="BZ19" s="2"/>
      <c r="CA19" s="2"/>
      <c r="CB19" s="112"/>
      <c r="CC19" s="103"/>
      <c r="CD19" s="112"/>
      <c r="CE19" s="103"/>
      <c r="CF19" s="126">
        <v>936828.0</v>
      </c>
      <c r="CG19" s="103"/>
      <c r="CH19" s="126">
        <v>312276.0</v>
      </c>
      <c r="CI19" s="103"/>
      <c r="CJ19" s="112"/>
      <c r="CK19" s="103"/>
      <c r="CL19" s="112"/>
      <c r="CM19" s="103"/>
      <c r="CN19" s="112"/>
      <c r="CO19" s="103"/>
      <c r="CP19" s="112"/>
      <c r="CQ19" s="103"/>
      <c r="CR19" s="113">
        <f t="shared" si="17"/>
        <v>1249104</v>
      </c>
      <c r="CS19" s="113">
        <f t="shared" si="18"/>
        <v>1249104</v>
      </c>
      <c r="CT19" s="1"/>
      <c r="CU19" s="114"/>
      <c r="CV19" s="1"/>
      <c r="CW19" s="1"/>
      <c r="CX19" s="1"/>
      <c r="CY19" s="1"/>
      <c r="CZ19" s="1"/>
      <c r="DA19" s="1"/>
      <c r="DB19" s="1"/>
      <c r="DC19" s="1"/>
      <c r="DD19" s="1"/>
      <c r="DE19" s="61"/>
      <c r="DF19" s="61"/>
      <c r="DG19" s="115"/>
      <c r="DH19" s="116"/>
      <c r="DI19" s="116"/>
      <c r="DJ19" s="116"/>
      <c r="DK19" s="116"/>
      <c r="DL19" s="1"/>
      <c r="DM19" s="1"/>
      <c r="DN19" s="1"/>
      <c r="DO19" s="1"/>
      <c r="DP19" s="1"/>
    </row>
    <row r="20">
      <c r="A20" s="93"/>
      <c r="B20" s="94" t="s">
        <v>64</v>
      </c>
      <c r="C20" s="95">
        <v>24421.0</v>
      </c>
      <c r="D20" s="96" t="s">
        <v>90</v>
      </c>
      <c r="E20" s="97" t="str">
        <f t="shared" si="9"/>
        <v>2025</v>
      </c>
      <c r="F20" s="98"/>
      <c r="G20" s="98"/>
      <c r="H20" s="98"/>
      <c r="I20" s="98"/>
      <c r="J20" s="98"/>
      <c r="K20" s="99"/>
      <c r="L20" s="98"/>
      <c r="M20" s="98"/>
      <c r="N20" s="98"/>
      <c r="O20" s="98"/>
      <c r="P20" s="98"/>
      <c r="Q20" s="47"/>
      <c r="R20" s="47"/>
      <c r="S20" s="47"/>
      <c r="T20" s="47"/>
      <c r="U20" s="47"/>
      <c r="V20" s="145"/>
      <c r="W20" s="47"/>
      <c r="X20" s="101"/>
      <c r="Y20" s="106"/>
      <c r="Z20" s="47"/>
      <c r="AA20" s="103"/>
      <c r="AB20" s="104"/>
      <c r="AC20" s="103"/>
      <c r="AD20" s="106"/>
      <c r="AE20" s="103"/>
      <c r="AF20" s="106"/>
      <c r="AG20" s="103"/>
      <c r="AH20" s="106"/>
      <c r="AI20" s="103"/>
      <c r="AJ20" s="107"/>
      <c r="AK20" s="106"/>
      <c r="AL20" s="103"/>
      <c r="AM20" s="107"/>
      <c r="AN20" s="106"/>
      <c r="AO20" s="103"/>
      <c r="AP20" s="107"/>
      <c r="AQ20" s="106"/>
      <c r="AR20" s="103"/>
      <c r="AS20" s="107"/>
      <c r="AT20" s="106"/>
      <c r="AU20" s="103"/>
      <c r="AV20" s="106"/>
      <c r="AW20" s="103"/>
      <c r="AX20" s="106"/>
      <c r="AY20" s="103"/>
      <c r="AZ20" s="106"/>
      <c r="BA20" s="103"/>
      <c r="BB20" s="107"/>
      <c r="BC20" s="106"/>
      <c r="BD20" s="103"/>
      <c r="BE20" s="48"/>
      <c r="BF20" s="106"/>
      <c r="BG20" s="103"/>
      <c r="BH20" s="107"/>
      <c r="BI20" s="107"/>
      <c r="BJ20" s="103"/>
      <c r="BK20" s="107"/>
      <c r="BL20" s="106"/>
      <c r="BM20" s="103"/>
      <c r="BN20" s="107"/>
      <c r="BO20" s="107"/>
      <c r="BP20" s="103"/>
      <c r="BQ20" s="107"/>
      <c r="BR20" s="103"/>
      <c r="BS20" s="107"/>
      <c r="BT20" s="48"/>
      <c r="BU20" s="103"/>
      <c r="BV20" s="107"/>
      <c r="BW20" s="107"/>
      <c r="BX20" s="112"/>
      <c r="BY20" s="103"/>
      <c r="BZ20" s="2"/>
      <c r="CA20" s="2"/>
      <c r="CB20" s="112"/>
      <c r="CC20" s="103"/>
      <c r="CD20" s="112"/>
      <c r="CE20" s="103"/>
      <c r="CF20" s="126">
        <v>150000.0</v>
      </c>
      <c r="CG20" s="103"/>
      <c r="CH20" s="126">
        <v>150000.0</v>
      </c>
      <c r="CI20" s="103"/>
      <c r="CJ20" s="126">
        <v>150000.0</v>
      </c>
      <c r="CK20" s="103"/>
      <c r="CL20" s="126">
        <v>150000.0</v>
      </c>
      <c r="CM20" s="103"/>
      <c r="CN20" s="126">
        <v>150000.0</v>
      </c>
      <c r="CO20" s="103"/>
      <c r="CP20" s="126">
        <v>150000.0</v>
      </c>
      <c r="CQ20" s="103"/>
      <c r="CR20" s="113">
        <f t="shared" si="17"/>
        <v>900000</v>
      </c>
      <c r="CS20" s="113">
        <f t="shared" si="18"/>
        <v>900000</v>
      </c>
      <c r="CT20" s="1"/>
      <c r="CU20" s="114"/>
      <c r="CV20" s="1"/>
      <c r="CW20" s="1"/>
      <c r="CX20" s="1"/>
      <c r="CY20" s="1"/>
      <c r="CZ20" s="1"/>
      <c r="DA20" s="1"/>
      <c r="DB20" s="1"/>
      <c r="DC20" s="1"/>
      <c r="DD20" s="1"/>
      <c r="DE20" s="61"/>
      <c r="DF20" s="61"/>
      <c r="DG20" s="115"/>
      <c r="DH20" s="116"/>
      <c r="DI20" s="116"/>
      <c r="DJ20" s="116"/>
      <c r="DK20" s="116"/>
      <c r="DL20" s="1"/>
      <c r="DM20" s="1"/>
      <c r="DN20" s="1"/>
      <c r="DO20" s="1"/>
      <c r="DP20" s="1"/>
    </row>
    <row r="21">
      <c r="A21" s="93"/>
      <c r="B21" s="94" t="s">
        <v>64</v>
      </c>
      <c r="C21" s="95">
        <v>24401.0</v>
      </c>
      <c r="D21" s="96" t="s">
        <v>91</v>
      </c>
      <c r="E21" s="97" t="str">
        <f t="shared" si="9"/>
        <v>2025</v>
      </c>
      <c r="F21" s="133">
        <v>461968.92</v>
      </c>
      <c r="G21" s="133">
        <v>283615.11</v>
      </c>
      <c r="H21" s="133">
        <f>SUM(F21-G21)</f>
        <v>178353.81</v>
      </c>
      <c r="I21" s="133">
        <v>283615.11</v>
      </c>
      <c r="J21" s="133">
        <f>+SUM(M21-I21)</f>
        <v>178353.81</v>
      </c>
      <c r="K21" s="134">
        <v>100.0</v>
      </c>
      <c r="L21" s="133">
        <v>461968.92</v>
      </c>
      <c r="M21" s="133">
        <v>461968.92</v>
      </c>
      <c r="N21" s="133">
        <v>0.0</v>
      </c>
      <c r="O21" s="133">
        <v>0.0</v>
      </c>
      <c r="P21" s="135">
        <f>SUM(F21-M21)</f>
        <v>0</v>
      </c>
      <c r="Q21" s="100"/>
      <c r="R21" s="98"/>
      <c r="S21" s="98"/>
      <c r="T21" s="138">
        <v>0.0</v>
      </c>
      <c r="U21" s="45"/>
      <c r="V21" s="45"/>
      <c r="W21" s="135">
        <v>0.0</v>
      </c>
      <c r="X21" s="139" t="str">
        <f>ifna(VLOOKUP($D21,'8.28.2023 - WIP PROJECTIONS'!$B$2:$AM$198,19,false),0)</f>
        <v>#REF!</v>
      </c>
      <c r="Y21" s="140">
        <v>0.0</v>
      </c>
      <c r="Z21" s="135">
        <v>0.0</v>
      </c>
      <c r="AA21" s="110">
        <v>0.0</v>
      </c>
      <c r="AB21" s="141">
        <v>0.0</v>
      </c>
      <c r="AC21" s="110">
        <v>0.0</v>
      </c>
      <c r="AD21" s="124">
        <v>0.0</v>
      </c>
      <c r="AE21" s="110">
        <v>0.0</v>
      </c>
      <c r="AF21" s="149">
        <v>0.0</v>
      </c>
      <c r="AG21" s="110">
        <v>0.0</v>
      </c>
      <c r="AH21" s="124">
        <v>4500.0</v>
      </c>
      <c r="AI21" s="110">
        <v>4500.0</v>
      </c>
      <c r="AJ21" s="124" t="str">
        <f>IFNA(SUM(AH21-VLOOKUP($D21,'1.29.24 - WIP PROJECTIONS'!$D$2:$AO$214,30,FALSE)), "JOB NOT LISTED PRV WK")</f>
        <v>#REF!</v>
      </c>
      <c r="AK21" s="142">
        <f>297624.05-54701.15</f>
        <v>242922.9</v>
      </c>
      <c r="AL21" s="110">
        <v>242922.9</v>
      </c>
      <c r="AM21" s="150" t="str">
        <f>IFNA(SUM(AK21-VLOOKUP($D21,'2.20.24 - WIP PROJECTIONS'!$D$2:$AO$214,33,FALSE)), "JOB NOT LISTED PRV WK")</f>
        <v>#REF!</v>
      </c>
      <c r="AN21" s="142">
        <v>401025.83</v>
      </c>
      <c r="AO21" s="110">
        <v>401025.83</v>
      </c>
      <c r="AP21" s="124" t="str">
        <f>IFNA(SUM(AN21-VLOOKUP($D21,'4.1.24 - WIP PROJECTIONS'!$D$2:$AO$214,36,FALSE)), "JOB NOT LISTED PRV WK")</f>
        <v>#REF!</v>
      </c>
      <c r="AQ21" s="142">
        <v>81904.27</v>
      </c>
      <c r="AR21" s="110">
        <v>81904.27</v>
      </c>
      <c r="AS21" s="124" t="str">
        <f>IFNA(SUM(AQ21-VLOOKUP($D21,' 5.6.24 - WIP PROJECTIONS'!$D$2:$AV$214,39,FALSE)), "JOB NOT LISTED PRV WK")</f>
        <v>#REF!</v>
      </c>
      <c r="AT21" s="107"/>
      <c r="AU21" s="110">
        <v>0.0</v>
      </c>
      <c r="AV21" s="107"/>
      <c r="AW21" s="110">
        <v>0.0</v>
      </c>
      <c r="AX21" s="107"/>
      <c r="AY21" s="110">
        <v>0.0</v>
      </c>
      <c r="AZ21" s="107"/>
      <c r="BA21" s="110">
        <v>0.0</v>
      </c>
      <c r="BB21" s="124" t="str">
        <f>IFNA(SUM(AZ21-VLOOKUP($D21,'8.26.24 - WIP PROJECTIONS'!$D$2:$BX$214,48,FALSE)), AZ21)</f>
        <v>#REF!</v>
      </c>
      <c r="BC21" s="107"/>
      <c r="BD21" s="103"/>
      <c r="BE21" s="129" t="str">
        <f>IFNA(SUM(BC21-VLOOKUP($D21,'10.14.24 - WIP PROJECTIONS'!$D$2:$BX$214,51,FALSE)), BC21)</f>
        <v>#REF!</v>
      </c>
      <c r="BF21" s="107"/>
      <c r="BG21" s="103"/>
      <c r="BH21" s="124" t="str">
        <f>IFNA(SUM(BF21-VLOOKUP($D21,'10.28.24 - WIP PROJECTIONS'!$D$2:$BX$214,54,FALSE)), BF21)</f>
        <v>#REF!</v>
      </c>
      <c r="BI21" s="107"/>
      <c r="BJ21" s="103"/>
      <c r="BK21" s="124" t="str">
        <f>IFNA(SUM(BI21-VLOOKUP($D21,'12.2.24 - WIP PROJECTIONS'!$D$2:$BX$214,57,FALSE)), BI21)</f>
        <v>#REF!</v>
      </c>
      <c r="BL21" s="107"/>
      <c r="BM21" s="103"/>
      <c r="BN21" s="124" t="str">
        <f>IFNA(SUM(BL21-VLOOKUP($D21,'12.9.24 - WIP PROJECTIONS'!$D$2:$BX$214,60,FALSE)), BL21)</f>
        <v>#REF!</v>
      </c>
      <c r="BO21" s="107"/>
      <c r="BP21" s="103"/>
      <c r="BQ21" s="107"/>
      <c r="BR21" s="103"/>
      <c r="BS21" s="107" t="str">
        <f t="shared" ref="BS21:BS22" si="19">IFNA(SUM(BQ21-VLOOKUP($D21,'2.10.25 - WIP PROJECTIONS'!$D$2:$BX$214,66,FALSE)), BQ21)</f>
        <v>#REF!</v>
      </c>
      <c r="BT21" s="107"/>
      <c r="BU21" s="103"/>
      <c r="BV21" s="107"/>
      <c r="BW21" s="107" t="str">
        <f>IFNA(SUM(BT21-VLOOKUP($D21,' 2.18.25 - WIP PROJECTIONS'!$D$2:$BX$214,68,FALSE)), BT21)</f>
        <v>#REF!</v>
      </c>
      <c r="BX21" s="112"/>
      <c r="BY21" s="110">
        <v>0.0</v>
      </c>
      <c r="BZ21" s="2"/>
      <c r="CA21" s="2"/>
      <c r="CB21" s="112"/>
      <c r="CC21" s="110">
        <v>0.0</v>
      </c>
      <c r="CD21" s="112"/>
      <c r="CE21" s="110">
        <v>0.0</v>
      </c>
      <c r="CF21" s="126">
        <v>1.0</v>
      </c>
      <c r="CG21" s="110">
        <v>0.0</v>
      </c>
      <c r="CH21" s="126">
        <v>150000.0</v>
      </c>
      <c r="CI21" s="110">
        <v>0.0</v>
      </c>
      <c r="CJ21" s="126">
        <v>1.0</v>
      </c>
      <c r="CK21" s="110">
        <v>0.0</v>
      </c>
      <c r="CL21" s="126">
        <v>1.0</v>
      </c>
      <c r="CM21" s="110">
        <v>0.0</v>
      </c>
      <c r="CN21" s="112"/>
      <c r="CO21" s="110">
        <v>0.0</v>
      </c>
      <c r="CP21" s="112"/>
      <c r="CQ21" s="110">
        <v>0.0</v>
      </c>
      <c r="CR21" s="113">
        <f t="shared" si="17"/>
        <v>150003</v>
      </c>
      <c r="CS21" s="113">
        <f t="shared" si="18"/>
        <v>150003</v>
      </c>
      <c r="CT21" s="1"/>
      <c r="CU21" s="114"/>
      <c r="CV21" s="1"/>
      <c r="CW21" s="1"/>
      <c r="CX21" s="1"/>
      <c r="CY21" s="1"/>
      <c r="CZ21" s="1"/>
      <c r="DA21" s="1"/>
      <c r="DB21" s="1"/>
      <c r="DC21" s="1"/>
      <c r="DD21" s="1"/>
      <c r="DE21" s="61"/>
      <c r="DF21" s="61"/>
      <c r="DG21" s="115"/>
      <c r="DH21" s="116"/>
      <c r="DI21" s="116"/>
      <c r="DJ21" s="116"/>
      <c r="DK21" s="116"/>
      <c r="DL21" s="1"/>
      <c r="DM21" s="1"/>
      <c r="DN21" s="1"/>
      <c r="DO21" s="1"/>
      <c r="DP21" s="1"/>
    </row>
    <row r="22">
      <c r="A22" s="93"/>
      <c r="B22" s="94" t="s">
        <v>64</v>
      </c>
      <c r="C22" s="95">
        <v>24368.0</v>
      </c>
      <c r="D22" s="96" t="s">
        <v>92</v>
      </c>
      <c r="E22" s="97" t="str">
        <f t="shared" si="9"/>
        <v>2025</v>
      </c>
      <c r="F22" s="98"/>
      <c r="G22" s="98"/>
      <c r="H22" s="98"/>
      <c r="I22" s="98"/>
      <c r="J22" s="98"/>
      <c r="K22" s="99"/>
      <c r="L22" s="98"/>
      <c r="M22" s="98"/>
      <c r="N22" s="98"/>
      <c r="O22" s="98"/>
      <c r="P22" s="98"/>
      <c r="Q22" s="100"/>
      <c r="R22" s="98"/>
      <c r="S22" s="98"/>
      <c r="T22" s="45"/>
      <c r="U22" s="45"/>
      <c r="V22" s="45"/>
      <c r="W22" s="45"/>
      <c r="X22" s="101"/>
      <c r="Y22" s="102"/>
      <c r="Z22" s="45"/>
      <c r="AA22" s="103"/>
      <c r="AB22" s="104"/>
      <c r="AC22" s="105"/>
      <c r="AD22" s="106"/>
      <c r="AE22" s="103"/>
      <c r="AF22" s="106"/>
      <c r="AG22" s="103"/>
      <c r="AH22" s="107"/>
      <c r="AI22" s="103"/>
      <c r="AJ22" s="107"/>
      <c r="AK22" s="106"/>
      <c r="AL22" s="103"/>
      <c r="AM22" s="107"/>
      <c r="AN22" s="107"/>
      <c r="AO22" s="103"/>
      <c r="AP22" s="107"/>
      <c r="AQ22" s="108"/>
      <c r="AR22" s="103"/>
      <c r="AS22" s="107"/>
      <c r="AT22" s="106"/>
      <c r="AU22" s="103"/>
      <c r="AV22" s="106"/>
      <c r="AW22" s="103"/>
      <c r="AX22" s="107"/>
      <c r="AY22" s="103"/>
      <c r="AZ22" s="107"/>
      <c r="BA22" s="103"/>
      <c r="BB22" s="107"/>
      <c r="BC22" s="107"/>
      <c r="BD22" s="103"/>
      <c r="BE22" s="48"/>
      <c r="BF22" s="107"/>
      <c r="BG22" s="103"/>
      <c r="BH22" s="107"/>
      <c r="BI22" s="107"/>
      <c r="BJ22" s="103"/>
      <c r="BK22" s="107"/>
      <c r="BL22" s="107"/>
      <c r="BM22" s="103"/>
      <c r="BN22" s="107"/>
      <c r="BO22" s="111">
        <v>0.0</v>
      </c>
      <c r="BP22" s="110">
        <v>0.0</v>
      </c>
      <c r="BQ22" s="111">
        <v>0.0</v>
      </c>
      <c r="BR22" s="110">
        <v>0.0</v>
      </c>
      <c r="BS22" s="147" t="str">
        <f t="shared" si="19"/>
        <v>#REF!</v>
      </c>
      <c r="BT22" s="126">
        <v>1.0E-4</v>
      </c>
      <c r="BU22" s="103"/>
      <c r="BV22" s="130" t="s">
        <v>93</v>
      </c>
      <c r="BW22" s="131" t="str">
        <f>IFNA(SUM(BT22-VLOOKUP($D22,'3.17.25 - WIP PROJECTIONS'!$D$2:$BX$214,69,FALSE)), BT22)</f>
        <v>#REF!</v>
      </c>
      <c r="BX22" s="109">
        <v>88801.66</v>
      </c>
      <c r="BY22" s="110">
        <v>88801.66</v>
      </c>
      <c r="BZ22" s="2"/>
      <c r="CA22" s="127" t="s">
        <v>94</v>
      </c>
      <c r="CB22" s="109">
        <v>150313.44</v>
      </c>
      <c r="CC22" s="110">
        <v>150313.44</v>
      </c>
      <c r="CD22" s="112"/>
      <c r="CE22" s="110">
        <v>0.0</v>
      </c>
      <c r="CF22" s="112"/>
      <c r="CG22" s="110">
        <v>0.0</v>
      </c>
      <c r="CH22" s="112"/>
      <c r="CI22" s="110">
        <v>0.0</v>
      </c>
      <c r="CJ22" s="112"/>
      <c r="CK22" s="110">
        <v>0.0</v>
      </c>
      <c r="CL22" s="112"/>
      <c r="CM22" s="110">
        <v>0.0</v>
      </c>
      <c r="CN22" s="112"/>
      <c r="CO22" s="110">
        <v>0.0</v>
      </c>
      <c r="CP22" s="112"/>
      <c r="CQ22" s="110">
        <v>0.0</v>
      </c>
      <c r="CR22" s="113">
        <f t="shared" si="17"/>
        <v>239115.1001</v>
      </c>
      <c r="CS22" s="113">
        <f t="shared" si="18"/>
        <v>239115.1</v>
      </c>
      <c r="CT22" s="1"/>
      <c r="CU22" s="114"/>
      <c r="CV22" s="1"/>
      <c r="CW22" s="1"/>
      <c r="CX22" s="1"/>
      <c r="CY22" s="1"/>
      <c r="CZ22" s="1"/>
      <c r="DA22" s="1"/>
      <c r="DB22" s="1"/>
      <c r="DC22" s="1"/>
      <c r="DD22" s="1"/>
      <c r="DE22" s="61"/>
      <c r="DF22" s="61"/>
      <c r="DG22" s="115"/>
      <c r="DH22" s="116"/>
      <c r="DI22" s="116"/>
      <c r="DJ22" s="116"/>
      <c r="DK22" s="116"/>
      <c r="DL22" s="1"/>
      <c r="DM22" s="1"/>
      <c r="DN22" s="1"/>
      <c r="DO22" s="1"/>
      <c r="DP22" s="1"/>
    </row>
    <row r="23">
      <c r="A23" s="93"/>
      <c r="B23" s="94" t="s">
        <v>66</v>
      </c>
      <c r="C23" s="95">
        <v>25418.0</v>
      </c>
      <c r="D23" s="96" t="s">
        <v>95</v>
      </c>
      <c r="E23" s="98"/>
      <c r="F23" s="98"/>
      <c r="G23" s="98"/>
      <c r="H23" s="98"/>
      <c r="I23" s="98"/>
      <c r="J23" s="98"/>
      <c r="K23" s="99"/>
      <c r="L23" s="98"/>
      <c r="M23" s="98"/>
      <c r="N23" s="98"/>
      <c r="O23" s="98"/>
      <c r="P23" s="98"/>
      <c r="Q23" s="100"/>
      <c r="R23" s="98"/>
      <c r="S23" s="47"/>
      <c r="T23" s="122"/>
      <c r="U23" s="122"/>
      <c r="V23" s="122"/>
      <c r="W23" s="98"/>
      <c r="X23" s="101"/>
      <c r="Y23" s="102"/>
      <c r="Z23" s="98"/>
      <c r="AA23" s="103"/>
      <c r="AB23" s="123"/>
      <c r="AC23" s="103"/>
      <c r="AD23" s="107"/>
      <c r="AE23" s="103"/>
      <c r="AF23" s="107"/>
      <c r="AG23" s="103"/>
      <c r="AH23" s="107"/>
      <c r="AI23" s="103"/>
      <c r="AJ23" s="107"/>
      <c r="AK23" s="107"/>
      <c r="AL23" s="103"/>
      <c r="AM23" s="107"/>
      <c r="AN23" s="107"/>
      <c r="AO23" s="103"/>
      <c r="AP23" s="107"/>
      <c r="AQ23" s="107"/>
      <c r="AR23" s="103"/>
      <c r="AS23" s="107"/>
      <c r="AT23" s="107"/>
      <c r="AU23" s="103"/>
      <c r="AV23" s="107"/>
      <c r="AW23" s="103"/>
      <c r="AX23" s="107"/>
      <c r="AY23" s="103"/>
      <c r="AZ23" s="107"/>
      <c r="BA23" s="103"/>
      <c r="BB23" s="107"/>
      <c r="BC23" s="107"/>
      <c r="BD23" s="103"/>
      <c r="BE23" s="48"/>
      <c r="BF23" s="112"/>
      <c r="BG23" s="103"/>
      <c r="BH23" s="107"/>
      <c r="BI23" s="107"/>
      <c r="BJ23" s="103"/>
      <c r="BK23" s="107"/>
      <c r="BL23" s="107"/>
      <c r="BM23" s="103"/>
      <c r="BN23" s="107"/>
      <c r="BO23" s="107"/>
      <c r="BP23" s="103"/>
      <c r="BQ23" s="107"/>
      <c r="BR23" s="103"/>
      <c r="BS23" s="107"/>
      <c r="BT23" s="107"/>
      <c r="BU23" s="103"/>
      <c r="BV23" s="107"/>
      <c r="BW23" s="107"/>
      <c r="BX23" s="107"/>
      <c r="BY23" s="103"/>
      <c r="BZ23" s="2"/>
      <c r="CA23" s="2"/>
      <c r="CB23" s="151">
        <v>58800.0</v>
      </c>
      <c r="CC23" s="110">
        <v>58800.0</v>
      </c>
      <c r="CD23" s="112"/>
      <c r="CE23" s="103"/>
      <c r="CF23" s="112"/>
      <c r="CG23" s="103"/>
      <c r="CH23" s="126">
        <v>35700.0</v>
      </c>
      <c r="CI23" s="103"/>
      <c r="CJ23" s="112"/>
      <c r="CK23" s="103"/>
      <c r="CL23" s="112"/>
      <c r="CM23" s="103"/>
      <c r="CN23" s="112"/>
      <c r="CO23" s="103"/>
      <c r="CP23" s="112"/>
      <c r="CQ23" s="103"/>
      <c r="CR23" s="113">
        <f t="shared" si="17"/>
        <v>94500</v>
      </c>
      <c r="CS23" s="113">
        <f t="shared" si="18"/>
        <v>94500</v>
      </c>
      <c r="CT23" s="1"/>
      <c r="CU23" s="114"/>
      <c r="CV23" s="1"/>
      <c r="CW23" s="1"/>
      <c r="CX23" s="1"/>
      <c r="CY23" s="1"/>
      <c r="CZ23" s="1"/>
      <c r="DA23" s="1"/>
      <c r="DB23" s="1"/>
      <c r="DC23" s="1"/>
      <c r="DD23" s="1"/>
      <c r="DE23" s="61"/>
      <c r="DF23" s="61"/>
      <c r="DG23" s="115"/>
      <c r="DH23" s="116"/>
      <c r="DI23" s="116"/>
      <c r="DJ23" s="116"/>
      <c r="DK23" s="116"/>
      <c r="DL23" s="1"/>
      <c r="DM23" s="1"/>
      <c r="DN23" s="1"/>
      <c r="DO23" s="1"/>
      <c r="DP23" s="1"/>
    </row>
    <row r="24">
      <c r="A24" s="93"/>
      <c r="B24" s="94" t="s">
        <v>78</v>
      </c>
      <c r="C24" s="95">
        <v>24443.0</v>
      </c>
      <c r="D24" s="96" t="s">
        <v>96</v>
      </c>
      <c r="E24" s="97" t="str">
        <f t="shared" ref="E24:E25" si="20">IF(CS24&gt;0,"2025","N/A")</f>
        <v>2025</v>
      </c>
      <c r="F24" s="98"/>
      <c r="G24" s="98"/>
      <c r="H24" s="98"/>
      <c r="I24" s="98"/>
      <c r="J24" s="98"/>
      <c r="K24" s="99"/>
      <c r="L24" s="98"/>
      <c r="M24" s="98"/>
      <c r="N24" s="98"/>
      <c r="O24" s="98"/>
      <c r="P24" s="98"/>
      <c r="Q24" s="100"/>
      <c r="R24" s="98"/>
      <c r="S24" s="98"/>
      <c r="T24" s="45"/>
      <c r="U24" s="45"/>
      <c r="V24" s="45"/>
      <c r="W24" s="45"/>
      <c r="X24" s="101"/>
      <c r="Y24" s="102"/>
      <c r="Z24" s="45"/>
      <c r="AA24" s="103"/>
      <c r="AB24" s="104"/>
      <c r="AC24" s="105"/>
      <c r="AD24" s="106"/>
      <c r="AE24" s="103"/>
      <c r="AF24" s="106"/>
      <c r="AG24" s="103"/>
      <c r="AH24" s="107"/>
      <c r="AI24" s="103"/>
      <c r="AJ24" s="107"/>
      <c r="AK24" s="106"/>
      <c r="AL24" s="103"/>
      <c r="AM24" s="107"/>
      <c r="AN24" s="107"/>
      <c r="AO24" s="103"/>
      <c r="AP24" s="107"/>
      <c r="AQ24" s="108"/>
      <c r="AR24" s="103"/>
      <c r="AS24" s="107"/>
      <c r="AT24" s="107"/>
      <c r="AU24" s="103"/>
      <c r="AV24" s="107"/>
      <c r="AW24" s="103"/>
      <c r="AX24" s="107"/>
      <c r="AY24" s="103"/>
      <c r="AZ24" s="107"/>
      <c r="BA24" s="103"/>
      <c r="BB24" s="107"/>
      <c r="BC24" s="107"/>
      <c r="BD24" s="103"/>
      <c r="BE24" s="48"/>
      <c r="BF24" s="107"/>
      <c r="BG24" s="103"/>
      <c r="BH24" s="107"/>
      <c r="BI24" s="107"/>
      <c r="BJ24" s="103"/>
      <c r="BK24" s="124" t="str">
        <f t="shared" ref="BK24:BK25" si="21">IFNA(SUM(BI24-VLOOKUP($D24,'12.2.24 - WIP PROJECTIONS'!$D$2:$BX$214,57,FALSE)), BI24)</f>
        <v>#REF!</v>
      </c>
      <c r="BL24" s="111">
        <v>0.0</v>
      </c>
      <c r="BM24" s="103"/>
      <c r="BN24" s="124" t="str">
        <f t="shared" ref="BN24:BN25" si="22">IFNA(SUM(BL24-VLOOKUP($D24,'12.9.24 - WIP PROJECTIONS'!$D$2:$BX$214,60,FALSE)), BL24)</f>
        <v>#REF!</v>
      </c>
      <c r="BO24" s="48"/>
      <c r="BP24" s="103"/>
      <c r="BQ24" s="48"/>
      <c r="BR24" s="110">
        <v>0.0</v>
      </c>
      <c r="BS24" s="147" t="str">
        <f t="shared" ref="BS24:BS25" si="23">IFNA(SUM(BQ24-VLOOKUP($D24,'2.10.25 - WIP PROJECTIONS'!$D$2:$BX$214,66,FALSE)), BQ24)</f>
        <v>#REF!</v>
      </c>
      <c r="BT24" s="126">
        <v>1.0E-4</v>
      </c>
      <c r="BU24" s="103"/>
      <c r="BV24" s="107"/>
      <c r="BW24" s="117" t="str">
        <f t="shared" ref="BW24:BW25" si="24">IFNA(SUM(BT24-VLOOKUP($D24,'3.17.25 - WIP PROJECTIONS'!$D$2:$BX$214,69,FALSE)), BT24)</f>
        <v>#REF!</v>
      </c>
      <c r="BX24" s="112"/>
      <c r="BY24" s="110">
        <v>0.0</v>
      </c>
      <c r="BZ24" s="2"/>
      <c r="CA24" s="2"/>
      <c r="CB24" s="109">
        <v>22319.5</v>
      </c>
      <c r="CC24" s="110">
        <v>22319.5</v>
      </c>
      <c r="CD24" s="112"/>
      <c r="CE24" s="110">
        <v>0.0</v>
      </c>
      <c r="CF24" s="112"/>
      <c r="CG24" s="110">
        <v>0.0</v>
      </c>
      <c r="CH24" s="112"/>
      <c r="CI24" s="110">
        <v>0.0</v>
      </c>
      <c r="CJ24" s="112"/>
      <c r="CK24" s="110">
        <v>0.0</v>
      </c>
      <c r="CL24" s="112"/>
      <c r="CM24" s="110">
        <v>0.0</v>
      </c>
      <c r="CN24" s="112"/>
      <c r="CO24" s="110">
        <v>0.0</v>
      </c>
      <c r="CP24" s="112"/>
      <c r="CQ24" s="110">
        <v>0.0</v>
      </c>
      <c r="CR24" s="113">
        <f t="shared" si="17"/>
        <v>22319.5001</v>
      </c>
      <c r="CS24" s="113">
        <f t="shared" si="18"/>
        <v>22319.5</v>
      </c>
      <c r="CT24" s="1"/>
      <c r="CU24" s="114"/>
      <c r="CV24" s="1"/>
      <c r="CW24" s="1"/>
      <c r="CX24" s="1"/>
      <c r="CY24" s="1"/>
      <c r="CZ24" s="1"/>
      <c r="DA24" s="1"/>
      <c r="DB24" s="1"/>
      <c r="DC24" s="1"/>
      <c r="DD24" s="1"/>
      <c r="DE24" s="61"/>
      <c r="DF24" s="61"/>
      <c r="DG24" s="115"/>
      <c r="DH24" s="116"/>
      <c r="DI24" s="116"/>
      <c r="DJ24" s="116"/>
      <c r="DK24" s="116"/>
      <c r="DL24" s="1"/>
      <c r="DM24" s="1"/>
      <c r="DN24" s="1"/>
      <c r="DO24" s="1"/>
      <c r="DP24" s="1"/>
    </row>
    <row r="25">
      <c r="A25" s="93"/>
      <c r="B25" s="94" t="s">
        <v>78</v>
      </c>
      <c r="C25" s="95">
        <v>24423.0</v>
      </c>
      <c r="D25" s="96" t="s">
        <v>97</v>
      </c>
      <c r="E25" s="97" t="str">
        <f t="shared" si="20"/>
        <v>2025</v>
      </c>
      <c r="F25" s="98"/>
      <c r="G25" s="98"/>
      <c r="H25" s="98"/>
      <c r="I25" s="98"/>
      <c r="J25" s="98"/>
      <c r="K25" s="99"/>
      <c r="L25" s="98"/>
      <c r="M25" s="98"/>
      <c r="N25" s="98"/>
      <c r="O25" s="98"/>
      <c r="P25" s="98"/>
      <c r="Q25" s="100"/>
      <c r="R25" s="98"/>
      <c r="S25" s="98"/>
      <c r="T25" s="45"/>
      <c r="U25" s="45"/>
      <c r="V25" s="45"/>
      <c r="W25" s="45"/>
      <c r="X25" s="101"/>
      <c r="Y25" s="102"/>
      <c r="Z25" s="45"/>
      <c r="AA25" s="103"/>
      <c r="AB25" s="123"/>
      <c r="AC25" s="103"/>
      <c r="AD25" s="106"/>
      <c r="AE25" s="103"/>
      <c r="AF25" s="128"/>
      <c r="AG25" s="103"/>
      <c r="AH25" s="107"/>
      <c r="AI25" s="103"/>
      <c r="AJ25" s="107"/>
      <c r="AK25" s="107"/>
      <c r="AL25" s="103"/>
      <c r="AM25" s="107"/>
      <c r="AN25" s="107"/>
      <c r="AO25" s="103"/>
      <c r="AP25" s="107"/>
      <c r="AQ25" s="107"/>
      <c r="AR25" s="103"/>
      <c r="AS25" s="107"/>
      <c r="AT25" s="107"/>
      <c r="AU25" s="103"/>
      <c r="AV25" s="107"/>
      <c r="AW25" s="103"/>
      <c r="AX25" s="107"/>
      <c r="AY25" s="103"/>
      <c r="AZ25" s="107"/>
      <c r="BA25" s="103"/>
      <c r="BB25" s="124" t="str">
        <f>IFNA(SUM(AZ25-VLOOKUP($D25,'8.26.24 - WIP PROJECTIONS'!$D$2:$BX$214,48,FALSE)), AZ25)</f>
        <v>#REF!</v>
      </c>
      <c r="BC25" s="129">
        <f>82096.22+980</f>
        <v>83076.22</v>
      </c>
      <c r="BD25" s="110">
        <v>83076.22</v>
      </c>
      <c r="BE25" s="129" t="str">
        <f>IFNA(SUM(BC25-VLOOKUP($D25,'10.14.24 - WIP PROJECTIONS'!$D$2:$BX$214,51,FALSE)), BC25)</f>
        <v>#REF!</v>
      </c>
      <c r="BF25" s="142">
        <v>83901.32</v>
      </c>
      <c r="BG25" s="110">
        <v>83901.32</v>
      </c>
      <c r="BH25" s="124" t="str">
        <f>IFNA(SUM(BF25-VLOOKUP($D25,'10.28.24 - WIP PROJECTIONS'!$D$2:$BX$214,54,FALSE)), BF25)</f>
        <v>#REF!</v>
      </c>
      <c r="BI25" s="126">
        <v>0.0</v>
      </c>
      <c r="BJ25" s="103"/>
      <c r="BK25" s="124" t="str">
        <f t="shared" si="21"/>
        <v>#REF!</v>
      </c>
      <c r="BL25" s="126">
        <v>0.0</v>
      </c>
      <c r="BM25" s="103"/>
      <c r="BN25" s="124" t="str">
        <f t="shared" si="22"/>
        <v>#REF!</v>
      </c>
      <c r="BO25" s="109">
        <v>171665.8</v>
      </c>
      <c r="BP25" s="110">
        <v>171665.8</v>
      </c>
      <c r="BQ25" s="109">
        <v>71452.5</v>
      </c>
      <c r="BR25" s="110">
        <v>71452.5</v>
      </c>
      <c r="BS25" s="147" t="str">
        <f t="shared" si="23"/>
        <v>#REF!</v>
      </c>
      <c r="BT25" s="119">
        <v>1.0E-4</v>
      </c>
      <c r="BU25" s="103"/>
      <c r="BV25" s="107"/>
      <c r="BW25" s="117" t="str">
        <f t="shared" si="24"/>
        <v>#REF!</v>
      </c>
      <c r="BX25" s="120">
        <v>17350.9</v>
      </c>
      <c r="BY25" s="103"/>
      <c r="BZ25" s="2"/>
      <c r="CA25" s="2"/>
      <c r="CB25" s="109">
        <v>20660.5</v>
      </c>
      <c r="CC25" s="110">
        <v>20660.5</v>
      </c>
      <c r="CD25" s="107"/>
      <c r="CE25" s="110">
        <v>0.0</v>
      </c>
      <c r="CF25" s="112"/>
      <c r="CG25" s="110">
        <v>0.0</v>
      </c>
      <c r="CH25" s="112"/>
      <c r="CI25" s="110">
        <v>0.0</v>
      </c>
      <c r="CJ25" s="112"/>
      <c r="CK25" s="110">
        <v>0.0</v>
      </c>
      <c r="CL25" s="112"/>
      <c r="CM25" s="110">
        <v>0.0</v>
      </c>
      <c r="CN25" s="112"/>
      <c r="CO25" s="110">
        <v>0.0</v>
      </c>
      <c r="CP25" s="112"/>
      <c r="CQ25" s="110">
        <v>0.0</v>
      </c>
      <c r="CR25" s="113">
        <f t="shared" si="17"/>
        <v>281129.7001</v>
      </c>
      <c r="CS25" s="113">
        <f t="shared" si="18"/>
        <v>38011.4</v>
      </c>
      <c r="CT25" s="1"/>
      <c r="CU25" s="114"/>
      <c r="CV25" s="1"/>
      <c r="CW25" s="1"/>
      <c r="CX25" s="1"/>
      <c r="CY25" s="1"/>
      <c r="CZ25" s="1"/>
      <c r="DA25" s="1"/>
      <c r="DB25" s="1"/>
      <c r="DC25" s="1"/>
      <c r="DD25" s="1"/>
      <c r="DE25" s="61"/>
      <c r="DF25" s="61"/>
      <c r="DG25" s="115"/>
      <c r="DH25" s="116"/>
      <c r="DI25" s="116"/>
      <c r="DJ25" s="116"/>
      <c r="DK25" s="116"/>
      <c r="DL25" s="1"/>
      <c r="DM25" s="1"/>
      <c r="DN25" s="1"/>
      <c r="DO25" s="1"/>
      <c r="DP25" s="1"/>
    </row>
    <row r="26">
      <c r="A26" s="93"/>
      <c r="B26" s="94" t="s">
        <v>78</v>
      </c>
      <c r="C26" s="95">
        <v>25426.0</v>
      </c>
      <c r="D26" s="96" t="s">
        <v>98</v>
      </c>
      <c r="E26" s="98"/>
      <c r="F26" s="98"/>
      <c r="G26" s="98"/>
      <c r="H26" s="98"/>
      <c r="I26" s="98"/>
      <c r="J26" s="98"/>
      <c r="K26" s="99"/>
      <c r="L26" s="98"/>
      <c r="M26" s="98"/>
      <c r="N26" s="98"/>
      <c r="O26" s="98"/>
      <c r="P26" s="45"/>
      <c r="Q26" s="100"/>
      <c r="R26" s="98"/>
      <c r="S26" s="98"/>
      <c r="T26" s="45"/>
      <c r="U26" s="45"/>
      <c r="V26" s="45"/>
      <c r="W26" s="45"/>
      <c r="X26" s="101"/>
      <c r="Y26" s="102"/>
      <c r="Z26" s="45"/>
      <c r="AA26" s="103"/>
      <c r="AB26" s="123"/>
      <c r="AC26" s="103"/>
      <c r="AD26" s="107"/>
      <c r="AE26" s="103"/>
      <c r="AF26" s="128"/>
      <c r="AG26" s="103"/>
      <c r="AH26" s="107"/>
      <c r="AI26" s="103"/>
      <c r="AJ26" s="107"/>
      <c r="AK26" s="107"/>
      <c r="AL26" s="103"/>
      <c r="AM26" s="107"/>
      <c r="AN26" s="107"/>
      <c r="AO26" s="103"/>
      <c r="AP26" s="107"/>
      <c r="AQ26" s="106"/>
      <c r="AR26" s="103"/>
      <c r="AS26" s="48"/>
      <c r="AT26" s="112"/>
      <c r="AU26" s="103"/>
      <c r="AV26" s="106"/>
      <c r="AW26" s="103"/>
      <c r="AX26" s="112"/>
      <c r="AY26" s="103"/>
      <c r="AZ26" s="107"/>
      <c r="BA26" s="103"/>
      <c r="BB26" s="107"/>
      <c r="BC26" s="107"/>
      <c r="BD26" s="103"/>
      <c r="BE26" s="48"/>
      <c r="BF26" s="107"/>
      <c r="BG26" s="103"/>
      <c r="BH26" s="107"/>
      <c r="BI26" s="107"/>
      <c r="BJ26" s="103"/>
      <c r="BK26" s="107"/>
      <c r="BL26" s="107"/>
      <c r="BM26" s="103"/>
      <c r="BN26" s="107"/>
      <c r="BO26" s="107"/>
      <c r="BP26" s="103"/>
      <c r="BQ26" s="107"/>
      <c r="BR26" s="103"/>
      <c r="BS26" s="107"/>
      <c r="BT26" s="106"/>
      <c r="BU26" s="103"/>
      <c r="BV26" s="107"/>
      <c r="BW26" s="107"/>
      <c r="BX26" s="107"/>
      <c r="BY26" s="103"/>
      <c r="BZ26" s="2"/>
      <c r="CA26" s="2"/>
      <c r="CB26" s="109">
        <v>13200.0</v>
      </c>
      <c r="CC26" s="110">
        <v>13200.0</v>
      </c>
      <c r="CD26" s="112"/>
      <c r="CE26" s="103"/>
      <c r="CF26" s="112"/>
      <c r="CG26" s="103"/>
      <c r="CH26" s="112"/>
      <c r="CI26" s="103"/>
      <c r="CJ26" s="112"/>
      <c r="CK26" s="103"/>
      <c r="CL26" s="112"/>
      <c r="CM26" s="103"/>
      <c r="CN26" s="112"/>
      <c r="CO26" s="103"/>
      <c r="CP26" s="112"/>
      <c r="CQ26" s="103"/>
      <c r="CR26" s="1"/>
      <c r="CS26" s="1"/>
      <c r="CT26" s="1"/>
      <c r="CU26" s="114"/>
      <c r="CV26" s="1"/>
      <c r="CW26" s="1"/>
      <c r="CX26" s="1"/>
      <c r="CY26" s="1"/>
      <c r="CZ26" s="1"/>
      <c r="DA26" s="1"/>
      <c r="DB26" s="1"/>
      <c r="DC26" s="1"/>
      <c r="DD26" s="1"/>
      <c r="DE26" s="61"/>
      <c r="DF26" s="61"/>
      <c r="DG26" s="115"/>
      <c r="DH26" s="116"/>
      <c r="DI26" s="116"/>
      <c r="DJ26" s="116"/>
      <c r="DK26" s="116"/>
      <c r="DL26" s="1"/>
      <c r="DM26" s="1"/>
      <c r="DN26" s="1"/>
      <c r="DO26" s="1"/>
      <c r="DP26" s="1"/>
    </row>
    <row r="27">
      <c r="A27" s="93"/>
      <c r="B27" s="94" t="s">
        <v>78</v>
      </c>
      <c r="C27" s="95">
        <v>25430.0</v>
      </c>
      <c r="D27" s="96" t="s">
        <v>99</v>
      </c>
      <c r="E27" s="98"/>
      <c r="F27" s="98"/>
      <c r="G27" s="98"/>
      <c r="H27" s="98"/>
      <c r="I27" s="98"/>
      <c r="J27" s="98"/>
      <c r="K27" s="99"/>
      <c r="L27" s="98"/>
      <c r="M27" s="98"/>
      <c r="N27" s="98"/>
      <c r="O27" s="98"/>
      <c r="P27" s="98"/>
      <c r="Q27" s="100"/>
      <c r="R27" s="98"/>
      <c r="S27" s="98"/>
      <c r="T27" s="45"/>
      <c r="U27" s="45"/>
      <c r="V27" s="45"/>
      <c r="W27" s="45"/>
      <c r="X27" s="101"/>
      <c r="Y27" s="102"/>
      <c r="Z27" s="45"/>
      <c r="AA27" s="103"/>
      <c r="AB27" s="123"/>
      <c r="AC27" s="103"/>
      <c r="AD27" s="106"/>
      <c r="AE27" s="103"/>
      <c r="AF27" s="128"/>
      <c r="AG27" s="103"/>
      <c r="AH27" s="107"/>
      <c r="AI27" s="103"/>
      <c r="AJ27" s="107"/>
      <c r="AK27" s="107"/>
      <c r="AL27" s="103"/>
      <c r="AM27" s="107"/>
      <c r="AN27" s="107"/>
      <c r="AO27" s="103"/>
      <c r="AP27" s="107"/>
      <c r="AQ27" s="107"/>
      <c r="AR27" s="103"/>
      <c r="AS27" s="107"/>
      <c r="AT27" s="107"/>
      <c r="AU27" s="103"/>
      <c r="AV27" s="107"/>
      <c r="AW27" s="103"/>
      <c r="AX27" s="107"/>
      <c r="AY27" s="103"/>
      <c r="AZ27" s="107"/>
      <c r="BA27" s="103"/>
      <c r="BB27" s="107"/>
      <c r="BC27" s="107"/>
      <c r="BD27" s="103"/>
      <c r="BE27" s="48"/>
      <c r="BF27" s="107"/>
      <c r="BG27" s="103"/>
      <c r="BH27" s="107"/>
      <c r="BI27" s="107"/>
      <c r="BJ27" s="103"/>
      <c r="BK27" s="107"/>
      <c r="BL27" s="107"/>
      <c r="BM27" s="103"/>
      <c r="BN27" s="107"/>
      <c r="BO27" s="107"/>
      <c r="BP27" s="103"/>
      <c r="BQ27" s="107"/>
      <c r="BR27" s="103"/>
      <c r="BS27" s="107"/>
      <c r="BT27" s="48"/>
      <c r="BU27" s="103"/>
      <c r="BV27" s="152"/>
      <c r="BW27" s="107"/>
      <c r="BX27" s="107"/>
      <c r="BY27" s="103"/>
      <c r="BZ27" s="2"/>
      <c r="CA27" s="2"/>
      <c r="CB27" s="109">
        <v>10521.98</v>
      </c>
      <c r="CC27" s="110">
        <v>10521.98</v>
      </c>
      <c r="CD27" s="107"/>
      <c r="CE27" s="103"/>
      <c r="CF27" s="112"/>
      <c r="CG27" s="103"/>
      <c r="CH27" s="112"/>
      <c r="CI27" s="103"/>
      <c r="CJ27" s="112"/>
      <c r="CK27" s="103"/>
      <c r="CL27" s="112"/>
      <c r="CM27" s="103"/>
      <c r="CN27" s="112"/>
      <c r="CO27" s="103"/>
      <c r="CP27" s="112"/>
      <c r="CQ27" s="103"/>
      <c r="CR27" s="1"/>
      <c r="CS27" s="1"/>
      <c r="CT27" s="1"/>
      <c r="CU27" s="114"/>
      <c r="CV27" s="1"/>
      <c r="CW27" s="1"/>
      <c r="CX27" s="1"/>
      <c r="CY27" s="1"/>
      <c r="CZ27" s="1"/>
      <c r="DA27" s="1"/>
      <c r="DB27" s="1"/>
      <c r="DC27" s="1"/>
      <c r="DD27" s="1"/>
      <c r="DE27" s="61"/>
      <c r="DF27" s="61"/>
      <c r="DG27" s="115"/>
      <c r="DH27" s="116"/>
      <c r="DI27" s="116"/>
      <c r="DJ27" s="116"/>
      <c r="DK27" s="116"/>
      <c r="DL27" s="1"/>
      <c r="DM27" s="1"/>
      <c r="DN27" s="1"/>
      <c r="DO27" s="1"/>
      <c r="DP27" s="1"/>
    </row>
    <row r="28">
      <c r="A28" s="93"/>
      <c r="B28" s="94" t="s">
        <v>78</v>
      </c>
      <c r="C28" s="95">
        <v>25427.0</v>
      </c>
      <c r="D28" s="96" t="s">
        <v>100</v>
      </c>
      <c r="E28" s="98"/>
      <c r="F28" s="98"/>
      <c r="G28" s="98"/>
      <c r="H28" s="98"/>
      <c r="I28" s="98"/>
      <c r="J28" s="98"/>
      <c r="K28" s="99"/>
      <c r="L28" s="98"/>
      <c r="M28" s="98"/>
      <c r="N28" s="98"/>
      <c r="O28" s="98"/>
      <c r="P28" s="45"/>
      <c r="Q28" s="100"/>
      <c r="R28" s="98"/>
      <c r="S28" s="98"/>
      <c r="T28" s="45"/>
      <c r="U28" s="45"/>
      <c r="V28" s="45"/>
      <c r="W28" s="45"/>
      <c r="X28" s="101"/>
      <c r="Y28" s="102"/>
      <c r="Z28" s="45"/>
      <c r="AA28" s="103"/>
      <c r="AB28" s="123"/>
      <c r="AC28" s="103"/>
      <c r="AD28" s="107"/>
      <c r="AE28" s="103"/>
      <c r="AF28" s="128"/>
      <c r="AG28" s="103"/>
      <c r="AH28" s="107"/>
      <c r="AI28" s="103"/>
      <c r="AJ28" s="107"/>
      <c r="AK28" s="107"/>
      <c r="AL28" s="103"/>
      <c r="AM28" s="107"/>
      <c r="AN28" s="107"/>
      <c r="AO28" s="103"/>
      <c r="AP28" s="107"/>
      <c r="AQ28" s="106"/>
      <c r="AR28" s="103"/>
      <c r="AS28" s="48"/>
      <c r="AT28" s="112"/>
      <c r="AU28" s="103"/>
      <c r="AV28" s="106"/>
      <c r="AW28" s="103"/>
      <c r="AX28" s="112"/>
      <c r="AY28" s="103"/>
      <c r="AZ28" s="107"/>
      <c r="BA28" s="103"/>
      <c r="BB28" s="107"/>
      <c r="BC28" s="107"/>
      <c r="BD28" s="103"/>
      <c r="BE28" s="48"/>
      <c r="BF28" s="107"/>
      <c r="BG28" s="103"/>
      <c r="BH28" s="107"/>
      <c r="BI28" s="107"/>
      <c r="BJ28" s="103"/>
      <c r="BK28" s="107"/>
      <c r="BL28" s="107"/>
      <c r="BM28" s="103"/>
      <c r="BN28" s="107"/>
      <c r="BO28" s="107"/>
      <c r="BP28" s="103"/>
      <c r="BQ28" s="107"/>
      <c r="BR28" s="103"/>
      <c r="BS28" s="107"/>
      <c r="BT28" s="106"/>
      <c r="BU28" s="103"/>
      <c r="BV28" s="107"/>
      <c r="BW28" s="107"/>
      <c r="BX28" s="107"/>
      <c r="BY28" s="103"/>
      <c r="BZ28" s="2"/>
      <c r="CA28" s="2"/>
      <c r="CB28" s="109">
        <v>10379.67</v>
      </c>
      <c r="CC28" s="110">
        <v>10379.67</v>
      </c>
      <c r="CD28" s="112"/>
      <c r="CE28" s="103"/>
      <c r="CF28" s="112"/>
      <c r="CG28" s="103"/>
      <c r="CH28" s="112"/>
      <c r="CI28" s="103"/>
      <c r="CJ28" s="112"/>
      <c r="CK28" s="103"/>
      <c r="CL28" s="112"/>
      <c r="CM28" s="103"/>
      <c r="CN28" s="112"/>
      <c r="CO28" s="103"/>
      <c r="CP28" s="112"/>
      <c r="CQ28" s="103"/>
      <c r="CR28" s="1"/>
      <c r="CS28" s="1"/>
      <c r="CT28" s="1"/>
      <c r="CU28" s="114"/>
      <c r="CV28" s="1"/>
      <c r="CW28" s="1"/>
      <c r="CX28" s="1"/>
      <c r="CY28" s="1"/>
      <c r="CZ28" s="1"/>
      <c r="DA28" s="1"/>
      <c r="DB28" s="1"/>
      <c r="DC28" s="1"/>
      <c r="DD28" s="1"/>
      <c r="DE28" s="61"/>
      <c r="DF28" s="61"/>
      <c r="DG28" s="115"/>
      <c r="DH28" s="116"/>
      <c r="DI28" s="116"/>
      <c r="DJ28" s="116"/>
      <c r="DK28" s="116"/>
      <c r="DL28" s="1"/>
      <c r="DM28" s="1"/>
      <c r="DN28" s="1"/>
      <c r="DO28" s="1"/>
      <c r="DP28" s="1"/>
    </row>
    <row r="29">
      <c r="A29" s="93"/>
      <c r="B29" s="94" t="s">
        <v>78</v>
      </c>
      <c r="C29" s="95">
        <v>25431.0</v>
      </c>
      <c r="D29" s="96" t="s">
        <v>101</v>
      </c>
      <c r="E29" s="98"/>
      <c r="F29" s="98"/>
      <c r="G29" s="98"/>
      <c r="H29" s="98"/>
      <c r="I29" s="98"/>
      <c r="J29" s="98"/>
      <c r="K29" s="99"/>
      <c r="L29" s="98"/>
      <c r="M29" s="98"/>
      <c r="N29" s="98"/>
      <c r="O29" s="98"/>
      <c r="P29" s="45"/>
      <c r="Q29" s="100"/>
      <c r="R29" s="98"/>
      <c r="S29" s="98"/>
      <c r="T29" s="45"/>
      <c r="U29" s="45"/>
      <c r="V29" s="45"/>
      <c r="W29" s="45"/>
      <c r="X29" s="101"/>
      <c r="Y29" s="102"/>
      <c r="Z29" s="45"/>
      <c r="AA29" s="103"/>
      <c r="AB29" s="123"/>
      <c r="AC29" s="103"/>
      <c r="AD29" s="107"/>
      <c r="AE29" s="103"/>
      <c r="AF29" s="128"/>
      <c r="AG29" s="103"/>
      <c r="AH29" s="107"/>
      <c r="AI29" s="103"/>
      <c r="AJ29" s="107"/>
      <c r="AK29" s="107"/>
      <c r="AL29" s="103"/>
      <c r="AM29" s="107"/>
      <c r="AN29" s="107"/>
      <c r="AO29" s="103"/>
      <c r="AP29" s="107"/>
      <c r="AQ29" s="106"/>
      <c r="AR29" s="103"/>
      <c r="AS29" s="48"/>
      <c r="AT29" s="112"/>
      <c r="AU29" s="103"/>
      <c r="AV29" s="106"/>
      <c r="AW29" s="103"/>
      <c r="AX29" s="112"/>
      <c r="AY29" s="103"/>
      <c r="AZ29" s="107"/>
      <c r="BA29" s="103"/>
      <c r="BB29" s="107"/>
      <c r="BC29" s="107"/>
      <c r="BD29" s="103"/>
      <c r="BE29" s="48"/>
      <c r="BF29" s="107"/>
      <c r="BG29" s="103"/>
      <c r="BH29" s="107"/>
      <c r="BI29" s="107"/>
      <c r="BJ29" s="103"/>
      <c r="BK29" s="107"/>
      <c r="BL29" s="107"/>
      <c r="BM29" s="103"/>
      <c r="BN29" s="107"/>
      <c r="BO29" s="107"/>
      <c r="BP29" s="103"/>
      <c r="BQ29" s="107"/>
      <c r="BR29" s="103"/>
      <c r="BS29" s="107"/>
      <c r="BT29" s="106"/>
      <c r="BU29" s="103"/>
      <c r="BV29" s="107"/>
      <c r="BW29" s="107"/>
      <c r="BX29" s="107"/>
      <c r="BY29" s="103"/>
      <c r="BZ29" s="2"/>
      <c r="CA29" s="2"/>
      <c r="CB29" s="109">
        <v>8475.5</v>
      </c>
      <c r="CC29" s="110">
        <v>8475.5</v>
      </c>
      <c r="CD29" s="112"/>
      <c r="CE29" s="103"/>
      <c r="CF29" s="112"/>
      <c r="CG29" s="103"/>
      <c r="CH29" s="112"/>
      <c r="CI29" s="103"/>
      <c r="CJ29" s="112"/>
      <c r="CK29" s="103"/>
      <c r="CL29" s="112"/>
      <c r="CM29" s="103"/>
      <c r="CN29" s="112"/>
      <c r="CO29" s="103"/>
      <c r="CP29" s="112"/>
      <c r="CQ29" s="103"/>
      <c r="CR29" s="114"/>
      <c r="CS29" s="114"/>
      <c r="CT29" s="1"/>
      <c r="CU29" s="114"/>
      <c r="CV29" s="1"/>
      <c r="CW29" s="1"/>
      <c r="CX29" s="1"/>
      <c r="CY29" s="1"/>
      <c r="CZ29" s="1"/>
      <c r="DA29" s="1"/>
      <c r="DB29" s="1"/>
      <c r="DC29" s="1"/>
      <c r="DD29" s="1"/>
      <c r="DE29" s="61"/>
      <c r="DF29" s="61"/>
      <c r="DG29" s="115"/>
      <c r="DH29" s="116"/>
      <c r="DI29" s="116"/>
      <c r="DJ29" s="116"/>
      <c r="DK29" s="116"/>
      <c r="DL29" s="1"/>
      <c r="DM29" s="1"/>
      <c r="DN29" s="1"/>
      <c r="DO29" s="1"/>
      <c r="DP29" s="1"/>
    </row>
    <row r="30">
      <c r="A30" s="93"/>
      <c r="B30" s="94" t="s">
        <v>78</v>
      </c>
      <c r="C30" s="95">
        <v>25433.0</v>
      </c>
      <c r="D30" s="96" t="s">
        <v>102</v>
      </c>
      <c r="E30" s="98"/>
      <c r="F30" s="98"/>
      <c r="G30" s="98"/>
      <c r="H30" s="98"/>
      <c r="I30" s="98"/>
      <c r="J30" s="98"/>
      <c r="K30" s="99"/>
      <c r="L30" s="98"/>
      <c r="M30" s="98"/>
      <c r="N30" s="98"/>
      <c r="O30" s="98"/>
      <c r="P30" s="45"/>
      <c r="Q30" s="100"/>
      <c r="R30" s="98"/>
      <c r="S30" s="98"/>
      <c r="T30" s="45"/>
      <c r="U30" s="45"/>
      <c r="V30" s="45"/>
      <c r="W30" s="45"/>
      <c r="X30" s="101"/>
      <c r="Y30" s="102"/>
      <c r="Z30" s="45"/>
      <c r="AA30" s="103"/>
      <c r="AB30" s="123"/>
      <c r="AC30" s="103"/>
      <c r="AD30" s="107"/>
      <c r="AE30" s="103"/>
      <c r="AF30" s="128"/>
      <c r="AG30" s="103"/>
      <c r="AH30" s="107"/>
      <c r="AI30" s="103"/>
      <c r="AJ30" s="107"/>
      <c r="AK30" s="107"/>
      <c r="AL30" s="103"/>
      <c r="AM30" s="107"/>
      <c r="AN30" s="107"/>
      <c r="AO30" s="103"/>
      <c r="AP30" s="107"/>
      <c r="AQ30" s="106"/>
      <c r="AR30" s="103"/>
      <c r="AS30" s="48"/>
      <c r="AT30" s="112"/>
      <c r="AU30" s="103"/>
      <c r="AV30" s="106"/>
      <c r="AW30" s="103"/>
      <c r="AX30" s="112"/>
      <c r="AY30" s="103"/>
      <c r="AZ30" s="107"/>
      <c r="BA30" s="103"/>
      <c r="BB30" s="107"/>
      <c r="BC30" s="107"/>
      <c r="BD30" s="103"/>
      <c r="BE30" s="48"/>
      <c r="BF30" s="107"/>
      <c r="BG30" s="103"/>
      <c r="BH30" s="107"/>
      <c r="BI30" s="107"/>
      <c r="BJ30" s="103"/>
      <c r="BK30" s="107"/>
      <c r="BL30" s="107"/>
      <c r="BM30" s="103"/>
      <c r="BN30" s="107"/>
      <c r="BO30" s="107"/>
      <c r="BP30" s="103"/>
      <c r="BQ30" s="107"/>
      <c r="BR30" s="103"/>
      <c r="BS30" s="107"/>
      <c r="BT30" s="106"/>
      <c r="BU30" s="103"/>
      <c r="BV30" s="107"/>
      <c r="BW30" s="107"/>
      <c r="BX30" s="107"/>
      <c r="BY30" s="103"/>
      <c r="BZ30" s="2"/>
      <c r="CA30" s="2"/>
      <c r="CB30" s="109">
        <v>8475.5</v>
      </c>
      <c r="CC30" s="110">
        <v>8475.5</v>
      </c>
      <c r="CD30" s="112"/>
      <c r="CE30" s="103"/>
      <c r="CF30" s="112"/>
      <c r="CG30" s="103"/>
      <c r="CH30" s="112"/>
      <c r="CI30" s="103"/>
      <c r="CJ30" s="112"/>
      <c r="CK30" s="103"/>
      <c r="CL30" s="112"/>
      <c r="CM30" s="103"/>
      <c r="CN30" s="112"/>
      <c r="CO30" s="103"/>
      <c r="CP30" s="112"/>
      <c r="CQ30" s="103"/>
      <c r="CR30" s="1"/>
      <c r="CS30" s="1"/>
      <c r="CT30" s="1"/>
      <c r="CU30" s="114"/>
      <c r="CV30" s="1"/>
      <c r="CW30" s="1"/>
      <c r="CX30" s="1"/>
      <c r="CY30" s="1"/>
      <c r="CZ30" s="1"/>
      <c r="DA30" s="1"/>
      <c r="DB30" s="1"/>
      <c r="DC30" s="1"/>
      <c r="DD30" s="1"/>
      <c r="DE30" s="61"/>
      <c r="DF30" s="61"/>
      <c r="DG30" s="115"/>
      <c r="DH30" s="116"/>
      <c r="DI30" s="116"/>
      <c r="DJ30" s="116"/>
      <c r="DK30" s="116"/>
      <c r="DL30" s="1"/>
      <c r="DM30" s="1"/>
      <c r="DN30" s="1"/>
      <c r="DO30" s="1"/>
      <c r="DP30" s="1"/>
    </row>
    <row r="31">
      <c r="A31" s="93"/>
      <c r="B31" s="94" t="s">
        <v>66</v>
      </c>
      <c r="C31" s="95">
        <v>24432.0</v>
      </c>
      <c r="D31" s="96" t="s">
        <v>103</v>
      </c>
      <c r="E31" s="97" t="str">
        <f>IF(CS31&gt;0,"2025","N/A")</f>
        <v>2025</v>
      </c>
      <c r="F31" s="98"/>
      <c r="G31" s="98"/>
      <c r="H31" s="98"/>
      <c r="I31" s="98"/>
      <c r="J31" s="98"/>
      <c r="K31" s="99"/>
      <c r="L31" s="98"/>
      <c r="M31" s="98"/>
      <c r="N31" s="98"/>
      <c r="O31" s="98"/>
      <c r="P31" s="98"/>
      <c r="Q31" s="100"/>
      <c r="R31" s="98"/>
      <c r="S31" s="98"/>
      <c r="T31" s="45"/>
      <c r="U31" s="45"/>
      <c r="V31" s="45"/>
      <c r="W31" s="45"/>
      <c r="X31" s="101"/>
      <c r="Y31" s="102"/>
      <c r="Z31" s="45"/>
      <c r="AA31" s="103"/>
      <c r="AB31" s="123"/>
      <c r="AC31" s="103"/>
      <c r="AD31" s="106"/>
      <c r="AE31" s="103"/>
      <c r="AF31" s="107"/>
      <c r="AG31" s="103"/>
      <c r="AH31" s="107"/>
      <c r="AI31" s="103"/>
      <c r="AJ31" s="107"/>
      <c r="AK31" s="107"/>
      <c r="AL31" s="103"/>
      <c r="AM31" s="107"/>
      <c r="AN31" s="107"/>
      <c r="AO31" s="103"/>
      <c r="AP31" s="107"/>
      <c r="AQ31" s="107"/>
      <c r="AR31" s="103"/>
      <c r="AS31" s="107"/>
      <c r="AT31" s="106"/>
      <c r="AU31" s="103"/>
      <c r="AV31" s="112"/>
      <c r="AW31" s="103"/>
      <c r="AX31" s="107"/>
      <c r="AY31" s="103"/>
      <c r="AZ31" s="144">
        <v>67203.5</v>
      </c>
      <c r="BA31" s="110">
        <v>60000.0</v>
      </c>
      <c r="BB31" s="124" t="str">
        <f>IFNA(SUM(AZ31-VLOOKUP($D31,'8.26.24 - WIP PROJECTIONS'!$D$2:$BX$214,48,FALSE)), AZ31)</f>
        <v>#REF!</v>
      </c>
      <c r="BC31" s="129">
        <v>0.0</v>
      </c>
      <c r="BD31" s="110">
        <v>0.0</v>
      </c>
      <c r="BE31" s="129" t="str">
        <f>IFNA(SUM(BC31-VLOOKUP($D31,'10.14.24 - WIP PROJECTIONS'!$D$2:$BX$214,51,FALSE)), BC31)</f>
        <v>#REF!</v>
      </c>
      <c r="BF31" s="124">
        <v>0.0</v>
      </c>
      <c r="BG31" s="103"/>
      <c r="BH31" s="124" t="str">
        <f>IFNA(SUM(BF31-VLOOKUP($D31,'10.28.24 - WIP PROJECTIONS'!$D$2:$BX$214,54,FALSE)), BF31)</f>
        <v>#REF!</v>
      </c>
      <c r="BI31" s="144">
        <v>0.0</v>
      </c>
      <c r="BJ31" s="103"/>
      <c r="BK31" s="124" t="str">
        <f>IFNA(SUM(BI31-VLOOKUP($D31,'12.2.24 - WIP PROJECTIONS'!$D$2:$BX$214,57,FALSE)), BI31)</f>
        <v>#REF!</v>
      </c>
      <c r="BL31" s="111">
        <v>0.0</v>
      </c>
      <c r="BM31" s="103"/>
      <c r="BN31" s="124" t="str">
        <f>IFNA(SUM(BL31-VLOOKUP($D31,'12.9.24 - WIP PROJECTIONS'!$D$2:$BX$214,60,FALSE)), BL31)</f>
        <v>#REF!</v>
      </c>
      <c r="BO31" s="119">
        <v>0.0</v>
      </c>
      <c r="BP31" s="110">
        <v>0.0</v>
      </c>
      <c r="BQ31" s="109">
        <v>15000.0</v>
      </c>
      <c r="BR31" s="110">
        <v>15000.0</v>
      </c>
      <c r="BS31" s="147" t="str">
        <f>IFNA(SUM(BQ31-VLOOKUP($D31,'2.10.25 - WIP PROJECTIONS'!$D$2:$BX$214,66,FALSE)), BQ31)</f>
        <v>#REF!</v>
      </c>
      <c r="BT31" s="109">
        <v>5100.0</v>
      </c>
      <c r="BU31" s="110">
        <v>5100.0</v>
      </c>
      <c r="BV31" s="124" t="s">
        <v>104</v>
      </c>
      <c r="BW31" s="153" t="str">
        <f>IFNA(SUM(BT31-VLOOKUP($D31,'3.17.25 - WIP PROJECTIONS'!$D$2:$BX$214,69,FALSE)), BT31)</f>
        <v>#REF!</v>
      </c>
      <c r="BX31" s="112"/>
      <c r="BY31" s="110">
        <v>0.0</v>
      </c>
      <c r="BZ31" s="2"/>
      <c r="CA31" s="2"/>
      <c r="CB31" s="109">
        <v>7601.0</v>
      </c>
      <c r="CC31" s="110">
        <v>7601.0</v>
      </c>
      <c r="CD31" s="112"/>
      <c r="CE31" s="110">
        <v>0.0</v>
      </c>
      <c r="CF31" s="112"/>
      <c r="CG31" s="110">
        <v>0.0</v>
      </c>
      <c r="CH31" s="112"/>
      <c r="CI31" s="110">
        <v>0.0</v>
      </c>
      <c r="CJ31" s="112"/>
      <c r="CK31" s="110">
        <v>0.0</v>
      </c>
      <c r="CL31" s="112"/>
      <c r="CM31" s="110">
        <v>0.0</v>
      </c>
      <c r="CN31" s="112"/>
      <c r="CO31" s="110">
        <v>0.0</v>
      </c>
      <c r="CP31" s="112"/>
      <c r="CQ31" s="110">
        <v>0.0</v>
      </c>
      <c r="CR31" s="113">
        <f>$CP31+$CN31+$CL31+$CJ31+$CH31+$CF31+$CD31+$CB31+$BX31+$BT31+$BQ31+$BO31</f>
        <v>27701</v>
      </c>
      <c r="CS31" s="113">
        <f>$CP31+$CN31+$CL31+$CJ31+$CH31+$CF31+$CD31+$CB31+$BX31</f>
        <v>7601</v>
      </c>
      <c r="CT31" s="1"/>
      <c r="CU31" s="114"/>
      <c r="CV31" s="1"/>
      <c r="CW31" s="1"/>
      <c r="CX31" s="1"/>
      <c r="CY31" s="1"/>
      <c r="CZ31" s="1"/>
      <c r="DA31" s="1"/>
      <c r="DB31" s="1"/>
      <c r="DC31" s="1"/>
      <c r="DD31" s="1"/>
      <c r="DE31" s="61"/>
      <c r="DF31" s="61"/>
      <c r="DG31" s="115"/>
      <c r="DH31" s="116"/>
      <c r="DI31" s="116"/>
      <c r="DJ31" s="116"/>
      <c r="DK31" s="116"/>
      <c r="DL31" s="1"/>
      <c r="DM31" s="1"/>
      <c r="DN31" s="1"/>
      <c r="DO31" s="1"/>
      <c r="DP31" s="1"/>
    </row>
    <row r="32">
      <c r="A32" s="93"/>
      <c r="B32" s="94" t="s">
        <v>78</v>
      </c>
      <c r="C32" s="95">
        <v>25428.0</v>
      </c>
      <c r="D32" s="96" t="s">
        <v>105</v>
      </c>
      <c r="E32" s="98"/>
      <c r="F32" s="98"/>
      <c r="G32" s="98"/>
      <c r="H32" s="98"/>
      <c r="I32" s="98"/>
      <c r="J32" s="98"/>
      <c r="K32" s="99"/>
      <c r="L32" s="98"/>
      <c r="M32" s="98"/>
      <c r="N32" s="98"/>
      <c r="O32" s="98"/>
      <c r="P32" s="98"/>
      <c r="Q32" s="100"/>
      <c r="R32" s="98"/>
      <c r="S32" s="98"/>
      <c r="T32" s="45"/>
      <c r="U32" s="45"/>
      <c r="V32" s="45"/>
      <c r="W32" s="45"/>
      <c r="X32" s="101"/>
      <c r="Y32" s="102"/>
      <c r="Z32" s="45"/>
      <c r="AA32" s="103"/>
      <c r="AB32" s="123"/>
      <c r="AC32" s="103"/>
      <c r="AD32" s="106"/>
      <c r="AE32" s="103"/>
      <c r="AF32" s="128"/>
      <c r="AG32" s="103"/>
      <c r="AH32" s="107"/>
      <c r="AI32" s="103"/>
      <c r="AJ32" s="107"/>
      <c r="AK32" s="107"/>
      <c r="AL32" s="103"/>
      <c r="AM32" s="107"/>
      <c r="AN32" s="107"/>
      <c r="AO32" s="103"/>
      <c r="AP32" s="107"/>
      <c r="AQ32" s="107"/>
      <c r="AR32" s="103"/>
      <c r="AS32" s="107"/>
      <c r="AT32" s="107"/>
      <c r="AU32" s="103"/>
      <c r="AV32" s="107"/>
      <c r="AW32" s="103"/>
      <c r="AX32" s="107"/>
      <c r="AY32" s="103"/>
      <c r="AZ32" s="107"/>
      <c r="BA32" s="103"/>
      <c r="BB32" s="107"/>
      <c r="BC32" s="107"/>
      <c r="BD32" s="103"/>
      <c r="BE32" s="48"/>
      <c r="BF32" s="107"/>
      <c r="BG32" s="103"/>
      <c r="BH32" s="107"/>
      <c r="BI32" s="107"/>
      <c r="BJ32" s="103"/>
      <c r="BK32" s="107"/>
      <c r="BL32" s="107"/>
      <c r="BM32" s="103"/>
      <c r="BN32" s="107"/>
      <c r="BO32" s="107"/>
      <c r="BP32" s="103"/>
      <c r="BQ32" s="107"/>
      <c r="BR32" s="103"/>
      <c r="BS32" s="107"/>
      <c r="BT32" s="48"/>
      <c r="BU32" s="103"/>
      <c r="BV32" s="152"/>
      <c r="BW32" s="107"/>
      <c r="BX32" s="107"/>
      <c r="BY32" s="103"/>
      <c r="BZ32" s="2"/>
      <c r="CA32" s="2"/>
      <c r="CB32" s="109">
        <v>6334.4</v>
      </c>
      <c r="CC32" s="110">
        <v>6334.4</v>
      </c>
      <c r="CD32" s="107"/>
      <c r="CE32" s="103"/>
      <c r="CF32" s="112"/>
      <c r="CG32" s="103"/>
      <c r="CH32" s="112"/>
      <c r="CI32" s="103"/>
      <c r="CJ32" s="112"/>
      <c r="CK32" s="103"/>
      <c r="CL32" s="112"/>
      <c r="CM32" s="103"/>
      <c r="CN32" s="112"/>
      <c r="CO32" s="103"/>
      <c r="CP32" s="112"/>
      <c r="CQ32" s="103"/>
      <c r="CR32" s="114"/>
      <c r="CS32" s="114"/>
      <c r="CT32" s="1"/>
      <c r="CU32" s="114"/>
      <c r="CV32" s="1"/>
      <c r="CW32" s="1"/>
      <c r="CX32" s="1"/>
      <c r="CY32" s="1"/>
      <c r="CZ32" s="1"/>
      <c r="DA32" s="1"/>
      <c r="DB32" s="1"/>
      <c r="DC32" s="1"/>
      <c r="DD32" s="1"/>
      <c r="DE32" s="61"/>
      <c r="DF32" s="61"/>
      <c r="DG32" s="115"/>
      <c r="DH32" s="116"/>
      <c r="DI32" s="116"/>
      <c r="DJ32" s="116"/>
      <c r="DK32" s="116"/>
      <c r="DL32" s="1"/>
      <c r="DM32" s="1"/>
      <c r="DN32" s="1"/>
      <c r="DO32" s="1"/>
      <c r="DP32" s="1"/>
    </row>
    <row r="33">
      <c r="A33" s="93"/>
      <c r="B33" s="94" t="s">
        <v>66</v>
      </c>
      <c r="C33" s="95">
        <v>25429.0</v>
      </c>
      <c r="D33" s="96" t="s">
        <v>106</v>
      </c>
      <c r="E33" s="98"/>
      <c r="F33" s="98"/>
      <c r="G33" s="98"/>
      <c r="H33" s="98"/>
      <c r="I33" s="98"/>
      <c r="J33" s="98"/>
      <c r="K33" s="99"/>
      <c r="L33" s="98"/>
      <c r="M33" s="98"/>
      <c r="N33" s="98"/>
      <c r="O33" s="98"/>
      <c r="P33" s="98"/>
      <c r="Q33" s="100"/>
      <c r="R33" s="98"/>
      <c r="S33" s="98"/>
      <c r="T33" s="45"/>
      <c r="U33" s="45"/>
      <c r="V33" s="45"/>
      <c r="W33" s="45"/>
      <c r="X33" s="101"/>
      <c r="Y33" s="102"/>
      <c r="Z33" s="45"/>
      <c r="AA33" s="103"/>
      <c r="AB33" s="123"/>
      <c r="AC33" s="103"/>
      <c r="AD33" s="106"/>
      <c r="AE33" s="103"/>
      <c r="AF33" s="128"/>
      <c r="AG33" s="103"/>
      <c r="AH33" s="107"/>
      <c r="AI33" s="103"/>
      <c r="AJ33" s="107"/>
      <c r="AK33" s="107"/>
      <c r="AL33" s="103"/>
      <c r="AM33" s="107"/>
      <c r="AN33" s="107"/>
      <c r="AO33" s="103"/>
      <c r="AP33" s="107"/>
      <c r="AQ33" s="107"/>
      <c r="AR33" s="103"/>
      <c r="AS33" s="107"/>
      <c r="AT33" s="107"/>
      <c r="AU33" s="103"/>
      <c r="AV33" s="107"/>
      <c r="AW33" s="103"/>
      <c r="AX33" s="107"/>
      <c r="AY33" s="103"/>
      <c r="AZ33" s="107"/>
      <c r="BA33" s="103"/>
      <c r="BB33" s="107"/>
      <c r="BC33" s="107"/>
      <c r="BD33" s="103"/>
      <c r="BE33" s="48"/>
      <c r="BF33" s="107"/>
      <c r="BG33" s="103"/>
      <c r="BH33" s="107"/>
      <c r="BI33" s="107"/>
      <c r="BJ33" s="103"/>
      <c r="BK33" s="107"/>
      <c r="BL33" s="107"/>
      <c r="BM33" s="103"/>
      <c r="BN33" s="107"/>
      <c r="BO33" s="107"/>
      <c r="BP33" s="103"/>
      <c r="BQ33" s="107"/>
      <c r="BR33" s="103"/>
      <c r="BS33" s="107"/>
      <c r="BT33" s="48"/>
      <c r="BU33" s="103"/>
      <c r="BV33" s="152"/>
      <c r="BW33" s="107"/>
      <c r="BX33" s="107"/>
      <c r="BY33" s="103"/>
      <c r="BZ33" s="2"/>
      <c r="CA33" s="2"/>
      <c r="CB33" s="109">
        <v>5372.4</v>
      </c>
      <c r="CC33" s="110">
        <v>5372.4</v>
      </c>
      <c r="CD33" s="107"/>
      <c r="CE33" s="103"/>
      <c r="CF33" s="112"/>
      <c r="CG33" s="103"/>
      <c r="CH33" s="112"/>
      <c r="CI33" s="103"/>
      <c r="CJ33" s="112"/>
      <c r="CK33" s="103"/>
      <c r="CL33" s="112"/>
      <c r="CM33" s="103"/>
      <c r="CN33" s="112"/>
      <c r="CO33" s="103"/>
      <c r="CP33" s="112"/>
      <c r="CQ33" s="103"/>
      <c r="CR33" s="113">
        <f t="shared" ref="CR33:CR38" si="25">$CP33+$CN33+$CL33+$CJ33+$CH33+$CF33+$CD33+$CB33+$BX33+$BT33+$BQ33+$BO33</f>
        <v>5372.4</v>
      </c>
      <c r="CS33" s="113">
        <f t="shared" ref="CS33:CS409" si="26">$CP33+$CN33+$CL33+$CJ33+$CH33+$CF33+$CD33+$CB33+$BX33</f>
        <v>5372.4</v>
      </c>
      <c r="CT33" s="1"/>
      <c r="CU33" s="114"/>
      <c r="CV33" s="1"/>
      <c r="CW33" s="1"/>
      <c r="CX33" s="1"/>
      <c r="CY33" s="1"/>
      <c r="CZ33" s="1"/>
      <c r="DA33" s="1"/>
      <c r="DB33" s="1"/>
      <c r="DC33" s="1"/>
      <c r="DD33" s="1"/>
      <c r="DE33" s="61"/>
      <c r="DF33" s="61"/>
      <c r="DG33" s="115"/>
      <c r="DH33" s="116"/>
      <c r="DI33" s="116"/>
      <c r="DJ33" s="116"/>
      <c r="DK33" s="116"/>
      <c r="DL33" s="1"/>
      <c r="DM33" s="1"/>
      <c r="DN33" s="1"/>
      <c r="DO33" s="1"/>
      <c r="DP33" s="1"/>
    </row>
    <row r="34">
      <c r="A34" s="93"/>
      <c r="B34" s="94" t="s">
        <v>78</v>
      </c>
      <c r="C34" s="95">
        <v>25400.0</v>
      </c>
      <c r="D34" s="96" t="s">
        <v>107</v>
      </c>
      <c r="E34" s="97" t="str">
        <f t="shared" ref="E34:E400" si="27">IF(CS34&gt;0,"2025","N/A")</f>
        <v>2025</v>
      </c>
      <c r="F34" s="98"/>
      <c r="G34" s="98"/>
      <c r="H34" s="98"/>
      <c r="I34" s="98"/>
      <c r="J34" s="98"/>
      <c r="K34" s="99"/>
      <c r="L34" s="98"/>
      <c r="M34" s="98"/>
      <c r="N34" s="98"/>
      <c r="O34" s="98"/>
      <c r="P34" s="98"/>
      <c r="Q34" s="47"/>
      <c r="R34" s="47"/>
      <c r="S34" s="47"/>
      <c r="T34" s="122"/>
      <c r="U34" s="47"/>
      <c r="V34" s="45"/>
      <c r="W34" s="45"/>
      <c r="X34" s="101"/>
      <c r="Y34" s="102"/>
      <c r="Z34" s="45"/>
      <c r="AA34" s="103"/>
      <c r="AB34" s="123"/>
      <c r="AC34" s="103"/>
      <c r="AD34" s="107"/>
      <c r="AE34" s="103"/>
      <c r="AF34" s="106"/>
      <c r="AG34" s="103"/>
      <c r="AH34" s="106"/>
      <c r="AI34" s="103"/>
      <c r="AJ34" s="107"/>
      <c r="AK34" s="106"/>
      <c r="AL34" s="103"/>
      <c r="AM34" s="107"/>
      <c r="AN34" s="48"/>
      <c r="AO34" s="103"/>
      <c r="AP34" s="107"/>
      <c r="AQ34" s="107"/>
      <c r="AR34" s="103"/>
      <c r="AS34" s="107"/>
      <c r="AT34" s="107"/>
      <c r="AU34" s="103"/>
      <c r="AV34" s="106"/>
      <c r="AW34" s="103"/>
      <c r="AX34" s="107"/>
      <c r="AY34" s="103"/>
      <c r="AZ34" s="107"/>
      <c r="BA34" s="103"/>
      <c r="BB34" s="107"/>
      <c r="BC34" s="106"/>
      <c r="BD34" s="103"/>
      <c r="BE34" s="48"/>
      <c r="BF34" s="112"/>
      <c r="BG34" s="103"/>
      <c r="BH34" s="107"/>
      <c r="BI34" s="112"/>
      <c r="BJ34" s="103"/>
      <c r="BK34" s="124" t="str">
        <f t="shared" ref="BK34:BK36" si="28">IFNA(SUM(BI34-VLOOKUP($D34,'12.2.24 - WIP PROJECTIONS'!$D$2:$BX$214,57,FALSE)), BI34)</f>
        <v>#REF!</v>
      </c>
      <c r="BL34" s="107"/>
      <c r="BM34" s="103"/>
      <c r="BN34" s="124" t="str">
        <f t="shared" ref="BN34:BN36" si="29">IFNA(SUM(BL34-VLOOKUP($D34,'12.9.24 - WIP PROJECTIONS'!$D$2:$BX$214,60,FALSE)), BL34)</f>
        <v>#REF!</v>
      </c>
      <c r="BO34" s="111">
        <v>0.0</v>
      </c>
      <c r="BP34" s="103"/>
      <c r="BQ34" s="112"/>
      <c r="BR34" s="110">
        <v>0.0</v>
      </c>
      <c r="BS34" s="147" t="str">
        <f t="shared" ref="BS34:BS401" si="30">IFNA(SUM(BQ34-VLOOKUP($D34,'2.10.25 - WIP PROJECTIONS'!$D$2:$BX$214,66,FALSE)), BQ34)</f>
        <v>#REF!</v>
      </c>
      <c r="BT34" s="148">
        <v>970338.69</v>
      </c>
      <c r="BU34" s="110">
        <v>970338.69</v>
      </c>
      <c r="BV34" s="124" t="s">
        <v>108</v>
      </c>
      <c r="BW34" s="143" t="str">
        <f t="shared" ref="BW34:BW198" si="31">IFNA(SUM(BT34-VLOOKUP($D34,'3.17.25 - WIP PROJECTIONS'!$D$2:$BX$214,69,FALSE)), BT34)</f>
        <v>#REF!</v>
      </c>
      <c r="BX34" s="109">
        <v>214326.71</v>
      </c>
      <c r="BY34" s="110">
        <v>214326.71</v>
      </c>
      <c r="BZ34" s="127" t="s">
        <v>109</v>
      </c>
      <c r="CA34" s="127" t="s">
        <v>109</v>
      </c>
      <c r="CB34" s="109">
        <v>3750.0</v>
      </c>
      <c r="CC34" s="110">
        <v>3750.0</v>
      </c>
      <c r="CD34" s="112"/>
      <c r="CE34" s="110">
        <v>0.0</v>
      </c>
      <c r="CF34" s="112"/>
      <c r="CG34" s="110">
        <v>0.0</v>
      </c>
      <c r="CH34" s="112"/>
      <c r="CI34" s="110">
        <v>0.0</v>
      </c>
      <c r="CJ34" s="112"/>
      <c r="CK34" s="110">
        <v>0.0</v>
      </c>
      <c r="CL34" s="112"/>
      <c r="CM34" s="110">
        <v>0.0</v>
      </c>
      <c r="CN34" s="112"/>
      <c r="CO34" s="110">
        <v>0.0</v>
      </c>
      <c r="CP34" s="112"/>
      <c r="CQ34" s="110">
        <v>0.0</v>
      </c>
      <c r="CR34" s="113">
        <f t="shared" si="25"/>
        <v>1188415.4</v>
      </c>
      <c r="CS34" s="113">
        <f t="shared" si="26"/>
        <v>218076.71</v>
      </c>
      <c r="CT34" s="1"/>
      <c r="CU34" s="114"/>
      <c r="CV34" s="1"/>
      <c r="CW34" s="1"/>
      <c r="CX34" s="1"/>
      <c r="CY34" s="1"/>
      <c r="CZ34" s="1"/>
      <c r="DA34" s="1"/>
      <c r="DB34" s="1"/>
      <c r="DC34" s="1"/>
      <c r="DD34" s="1"/>
      <c r="DE34" s="61"/>
      <c r="DF34" s="61"/>
      <c r="DG34" s="115"/>
      <c r="DH34" s="116"/>
      <c r="DI34" s="116"/>
      <c r="DJ34" s="116"/>
      <c r="DK34" s="116"/>
      <c r="DL34" s="1"/>
      <c r="DM34" s="1"/>
      <c r="DN34" s="1"/>
      <c r="DO34" s="1"/>
      <c r="DP34" s="1"/>
    </row>
    <row r="35">
      <c r="A35" s="93"/>
      <c r="B35" s="154" t="s">
        <v>110</v>
      </c>
      <c r="C35" s="95" t="s">
        <v>111</v>
      </c>
      <c r="D35" s="96" t="s">
        <v>112</v>
      </c>
      <c r="E35" s="97" t="str">
        <f t="shared" si="27"/>
        <v>2025</v>
      </c>
      <c r="F35" s="98"/>
      <c r="G35" s="98"/>
      <c r="H35" s="98"/>
      <c r="I35" s="98"/>
      <c r="J35" s="98"/>
      <c r="K35" s="99"/>
      <c r="L35" s="98"/>
      <c r="M35" s="98"/>
      <c r="N35" s="98"/>
      <c r="O35" s="98"/>
      <c r="P35" s="98"/>
      <c r="Q35" s="100"/>
      <c r="R35" s="98"/>
      <c r="S35" s="98"/>
      <c r="T35" s="45"/>
      <c r="U35" s="45"/>
      <c r="V35" s="45"/>
      <c r="W35" s="45"/>
      <c r="X35" s="101"/>
      <c r="Y35" s="102"/>
      <c r="Z35" s="45"/>
      <c r="AA35" s="103"/>
      <c r="AB35" s="104"/>
      <c r="AC35" s="105"/>
      <c r="AD35" s="106"/>
      <c r="AE35" s="103"/>
      <c r="AF35" s="106"/>
      <c r="AG35" s="103"/>
      <c r="AH35" s="107"/>
      <c r="AI35" s="103"/>
      <c r="AJ35" s="107"/>
      <c r="AK35" s="106"/>
      <c r="AL35" s="103"/>
      <c r="AM35" s="107"/>
      <c r="AN35" s="107"/>
      <c r="AO35" s="103"/>
      <c r="AP35" s="107"/>
      <c r="AQ35" s="108"/>
      <c r="AR35" s="103"/>
      <c r="AS35" s="107"/>
      <c r="AT35" s="107"/>
      <c r="AU35" s="103"/>
      <c r="AV35" s="107"/>
      <c r="AW35" s="103"/>
      <c r="AX35" s="107"/>
      <c r="AY35" s="103"/>
      <c r="AZ35" s="107"/>
      <c r="BA35" s="103"/>
      <c r="BB35" s="124" t="str">
        <f>IFNA(SUM(AZ35-VLOOKUP($D35,'8.26.24 - WIP PROJECTIONS'!$D$2:$BX$214,48,FALSE)), AZ35)</f>
        <v>#REF!</v>
      </c>
      <c r="BC35" s="124">
        <v>0.0</v>
      </c>
      <c r="BD35" s="103"/>
      <c r="BE35" s="129" t="str">
        <f t="shared" ref="BE35:BE36" si="32">IFNA(SUM(BC35-VLOOKUP($D35,'10.14.24 - WIP PROJECTIONS'!$D$2:$BX$214,51,FALSE)), BC35)</f>
        <v>#REF!</v>
      </c>
      <c r="BF35" s="111">
        <v>0.0</v>
      </c>
      <c r="BG35" s="110">
        <v>0.0</v>
      </c>
      <c r="BH35" s="124" t="str">
        <f t="shared" ref="BH35:BH36" si="33">IFNA(SUM(BF35-VLOOKUP($D35,'10.28.24 - WIP PROJECTIONS'!$D$2:$BX$214,54,FALSE)), BF35)</f>
        <v>#REF!</v>
      </c>
      <c r="BI35" s="124">
        <v>0.0</v>
      </c>
      <c r="BJ35" s="103"/>
      <c r="BK35" s="124" t="str">
        <f t="shared" si="28"/>
        <v>#REF!</v>
      </c>
      <c r="BL35" s="111">
        <v>0.0</v>
      </c>
      <c r="BM35" s="103"/>
      <c r="BN35" s="124" t="str">
        <f t="shared" si="29"/>
        <v>#REF!</v>
      </c>
      <c r="BO35" s="126">
        <v>1.0</v>
      </c>
      <c r="BP35" s="103"/>
      <c r="BQ35" s="119">
        <v>0.0</v>
      </c>
      <c r="BR35" s="103"/>
      <c r="BS35" s="117" t="str">
        <f t="shared" si="30"/>
        <v>#REF!</v>
      </c>
      <c r="BT35" s="109">
        <v>229454.36</v>
      </c>
      <c r="BU35" s="110">
        <v>229454.36</v>
      </c>
      <c r="BV35" s="130" t="s">
        <v>113</v>
      </c>
      <c r="BW35" s="143" t="str">
        <f t="shared" si="31"/>
        <v>#REF!</v>
      </c>
      <c r="BX35" s="109">
        <v>71684.09</v>
      </c>
      <c r="BY35" s="110">
        <v>71684.09</v>
      </c>
      <c r="BZ35" s="127" t="s">
        <v>114</v>
      </c>
      <c r="CA35" s="127" t="s">
        <v>114</v>
      </c>
      <c r="CB35" s="112"/>
      <c r="CC35" s="110">
        <v>0.0</v>
      </c>
      <c r="CD35" s="112"/>
      <c r="CE35" s="110">
        <v>0.0</v>
      </c>
      <c r="CF35" s="112"/>
      <c r="CG35" s="110">
        <v>0.0</v>
      </c>
      <c r="CH35" s="112"/>
      <c r="CI35" s="110">
        <v>0.0</v>
      </c>
      <c r="CJ35" s="112"/>
      <c r="CK35" s="110">
        <v>0.0</v>
      </c>
      <c r="CL35" s="112"/>
      <c r="CM35" s="110">
        <v>0.0</v>
      </c>
      <c r="CN35" s="112"/>
      <c r="CO35" s="110">
        <v>0.0</v>
      </c>
      <c r="CP35" s="112"/>
      <c r="CQ35" s="110">
        <v>0.0</v>
      </c>
      <c r="CR35" s="113">
        <f t="shared" si="25"/>
        <v>301139.45</v>
      </c>
      <c r="CS35" s="113">
        <f t="shared" si="26"/>
        <v>71684.09</v>
      </c>
      <c r="CT35" s="1"/>
      <c r="CU35" s="114"/>
      <c r="CV35" s="1"/>
      <c r="CW35" s="1"/>
      <c r="CX35" s="1"/>
      <c r="CY35" s="1"/>
      <c r="CZ35" s="1"/>
      <c r="DA35" s="1"/>
      <c r="DB35" s="1"/>
      <c r="DC35" s="1"/>
      <c r="DD35" s="1"/>
      <c r="DE35" s="61"/>
      <c r="DF35" s="61"/>
      <c r="DG35" s="115"/>
      <c r="DH35" s="116"/>
      <c r="DI35" s="116"/>
      <c r="DJ35" s="116"/>
      <c r="DK35" s="116"/>
      <c r="DL35" s="1"/>
      <c r="DM35" s="1"/>
      <c r="DN35" s="1"/>
      <c r="DO35" s="1"/>
      <c r="DP35" s="1"/>
    </row>
    <row r="36">
      <c r="A36" s="93"/>
      <c r="B36" s="94" t="s">
        <v>78</v>
      </c>
      <c r="C36" s="95">
        <v>24443.0</v>
      </c>
      <c r="D36" s="96" t="s">
        <v>115</v>
      </c>
      <c r="E36" s="97" t="str">
        <f t="shared" si="27"/>
        <v>2025</v>
      </c>
      <c r="F36" s="98"/>
      <c r="G36" s="98"/>
      <c r="H36" s="98"/>
      <c r="I36" s="98"/>
      <c r="J36" s="98"/>
      <c r="K36" s="99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112"/>
      <c r="Z36" s="98"/>
      <c r="AA36" s="98"/>
      <c r="AB36" s="155"/>
      <c r="AC36" s="98"/>
      <c r="AD36" s="112"/>
      <c r="AE36" s="98"/>
      <c r="AF36" s="112"/>
      <c r="AG36" s="98"/>
      <c r="AH36" s="112"/>
      <c r="AI36" s="98"/>
      <c r="AJ36" s="112"/>
      <c r="AK36" s="112"/>
      <c r="AL36" s="98"/>
      <c r="AM36" s="112"/>
      <c r="AN36" s="112"/>
      <c r="AO36" s="98"/>
      <c r="AP36" s="112"/>
      <c r="AQ36" s="112"/>
      <c r="AR36" s="98"/>
      <c r="AS36" s="112"/>
      <c r="AT36" s="112"/>
      <c r="AU36" s="98"/>
      <c r="AV36" s="112"/>
      <c r="AW36" s="98"/>
      <c r="AX36" s="112"/>
      <c r="AY36" s="98"/>
      <c r="AZ36" s="112"/>
      <c r="BA36" s="98"/>
      <c r="BB36" s="112"/>
      <c r="BC36" s="112"/>
      <c r="BD36" s="98"/>
      <c r="BE36" s="129" t="str">
        <f t="shared" si="32"/>
        <v>#REF!</v>
      </c>
      <c r="BF36" s="112"/>
      <c r="BG36" s="98"/>
      <c r="BH36" s="124" t="str">
        <f t="shared" si="33"/>
        <v>#REF!</v>
      </c>
      <c r="BI36" s="144">
        <v>1.0</v>
      </c>
      <c r="BJ36" s="103"/>
      <c r="BK36" s="124" t="str">
        <f t="shared" si="28"/>
        <v>#REF!</v>
      </c>
      <c r="BL36" s="126">
        <v>0.0</v>
      </c>
      <c r="BM36" s="103"/>
      <c r="BN36" s="124" t="str">
        <f t="shared" si="29"/>
        <v>#REF!</v>
      </c>
      <c r="BO36" s="109">
        <v>26467.0</v>
      </c>
      <c r="BP36" s="135">
        <v>26467.0</v>
      </c>
      <c r="BQ36" s="109">
        <v>8974.0</v>
      </c>
      <c r="BR36" s="138">
        <v>8974.0</v>
      </c>
      <c r="BS36" s="147" t="str">
        <f t="shared" si="30"/>
        <v>#REF!</v>
      </c>
      <c r="BT36" s="126">
        <v>1.0E-4</v>
      </c>
      <c r="BU36" s="103"/>
      <c r="BV36" s="107"/>
      <c r="BW36" s="117" t="str">
        <f t="shared" si="31"/>
        <v>#REF!</v>
      </c>
      <c r="BX36" s="109">
        <v>20101.4</v>
      </c>
      <c r="BY36" s="110">
        <v>20101.4</v>
      </c>
      <c r="BZ36" s="2"/>
      <c r="CA36" s="2"/>
      <c r="CB36" s="112"/>
      <c r="CC36" s="110">
        <v>0.0</v>
      </c>
      <c r="CD36" s="112"/>
      <c r="CE36" s="110">
        <v>0.0</v>
      </c>
      <c r="CF36" s="112"/>
      <c r="CG36" s="110">
        <v>0.0</v>
      </c>
      <c r="CH36" s="112"/>
      <c r="CI36" s="110">
        <v>0.0</v>
      </c>
      <c r="CJ36" s="112"/>
      <c r="CK36" s="110">
        <v>0.0</v>
      </c>
      <c r="CL36" s="112"/>
      <c r="CM36" s="110">
        <v>0.0</v>
      </c>
      <c r="CN36" s="112"/>
      <c r="CO36" s="110">
        <v>0.0</v>
      </c>
      <c r="CP36" s="112"/>
      <c r="CQ36" s="110">
        <v>0.0</v>
      </c>
      <c r="CR36" s="113">
        <f t="shared" si="25"/>
        <v>55542.4001</v>
      </c>
      <c r="CS36" s="113">
        <f t="shared" si="26"/>
        <v>20101.4</v>
      </c>
      <c r="CT36" s="1"/>
      <c r="CU36" s="114"/>
      <c r="CV36" s="1"/>
      <c r="CW36" s="1"/>
      <c r="CX36" s="1"/>
      <c r="CY36" s="1"/>
      <c r="CZ36" s="1"/>
      <c r="DA36" s="1"/>
      <c r="DB36" s="1"/>
      <c r="DC36" s="1"/>
      <c r="DD36" s="1"/>
      <c r="DE36" s="61"/>
      <c r="DF36" s="61"/>
      <c r="DG36" s="115"/>
      <c r="DH36" s="116"/>
      <c r="DI36" s="116"/>
      <c r="DJ36" s="116"/>
      <c r="DK36" s="116"/>
      <c r="DL36" s="1"/>
      <c r="DM36" s="1"/>
      <c r="DN36" s="1"/>
      <c r="DO36" s="1"/>
      <c r="DP36" s="1"/>
    </row>
    <row r="37">
      <c r="A37" s="93"/>
      <c r="B37" s="94" t="s">
        <v>78</v>
      </c>
      <c r="C37" s="95">
        <v>25411.0</v>
      </c>
      <c r="D37" s="96" t="s">
        <v>116</v>
      </c>
      <c r="E37" s="97" t="str">
        <f t="shared" si="27"/>
        <v>2025</v>
      </c>
      <c r="F37" s="98"/>
      <c r="G37" s="98"/>
      <c r="H37" s="98"/>
      <c r="I37" s="98"/>
      <c r="J37" s="98"/>
      <c r="K37" s="99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112"/>
      <c r="Z37" s="98"/>
      <c r="AA37" s="98"/>
      <c r="AB37" s="155"/>
      <c r="AC37" s="98"/>
      <c r="AD37" s="112"/>
      <c r="AE37" s="98"/>
      <c r="AF37" s="112"/>
      <c r="AG37" s="98"/>
      <c r="AH37" s="112"/>
      <c r="AI37" s="98"/>
      <c r="AJ37" s="112"/>
      <c r="AK37" s="112"/>
      <c r="AL37" s="98"/>
      <c r="AM37" s="112"/>
      <c r="AN37" s="112"/>
      <c r="AO37" s="98"/>
      <c r="AP37" s="112"/>
      <c r="AQ37" s="112"/>
      <c r="AR37" s="98"/>
      <c r="AS37" s="112"/>
      <c r="AT37" s="112"/>
      <c r="AU37" s="98"/>
      <c r="AV37" s="112"/>
      <c r="AW37" s="98"/>
      <c r="AX37" s="112"/>
      <c r="AY37" s="98"/>
      <c r="AZ37" s="112"/>
      <c r="BA37" s="98"/>
      <c r="BB37" s="112"/>
      <c r="BC37" s="112"/>
      <c r="BD37" s="98"/>
      <c r="BE37" s="112"/>
      <c r="BF37" s="112"/>
      <c r="BG37" s="98"/>
      <c r="BH37" s="112"/>
      <c r="BI37" s="112"/>
      <c r="BJ37" s="98"/>
      <c r="BK37" s="112"/>
      <c r="BL37" s="112"/>
      <c r="BM37" s="98"/>
      <c r="BN37" s="112"/>
      <c r="BO37" s="112"/>
      <c r="BP37" s="98"/>
      <c r="BQ37" s="109">
        <v>23986.0</v>
      </c>
      <c r="BR37" s="135">
        <v>23986.0</v>
      </c>
      <c r="BS37" s="147" t="str">
        <f t="shared" si="30"/>
        <v>#REF!</v>
      </c>
      <c r="BT37" s="109">
        <v>21490.0</v>
      </c>
      <c r="BU37" s="110">
        <v>21490.0</v>
      </c>
      <c r="BV37" s="107"/>
      <c r="BW37" s="156" t="str">
        <f t="shared" si="31"/>
        <v>#REF!</v>
      </c>
      <c r="BX37" s="109">
        <v>9250.0</v>
      </c>
      <c r="BY37" s="110">
        <v>9250.0</v>
      </c>
      <c r="BZ37" s="2"/>
      <c r="CA37" s="2"/>
      <c r="CB37" s="112"/>
      <c r="CC37" s="110">
        <v>0.0</v>
      </c>
      <c r="CD37" s="112"/>
      <c r="CE37" s="110">
        <v>0.0</v>
      </c>
      <c r="CF37" s="112"/>
      <c r="CG37" s="110">
        <v>0.0</v>
      </c>
      <c r="CH37" s="112"/>
      <c r="CI37" s="110">
        <v>0.0</v>
      </c>
      <c r="CJ37" s="112"/>
      <c r="CK37" s="110">
        <v>0.0</v>
      </c>
      <c r="CL37" s="112"/>
      <c r="CM37" s="110">
        <v>0.0</v>
      </c>
      <c r="CN37" s="112"/>
      <c r="CO37" s="110">
        <v>0.0</v>
      </c>
      <c r="CP37" s="112"/>
      <c r="CQ37" s="110">
        <v>0.0</v>
      </c>
      <c r="CR37" s="113">
        <f t="shared" si="25"/>
        <v>54726</v>
      </c>
      <c r="CS37" s="113">
        <f t="shared" si="26"/>
        <v>9250</v>
      </c>
      <c r="CT37" s="1"/>
      <c r="CU37" s="114"/>
      <c r="CV37" s="1"/>
      <c r="CW37" s="1"/>
      <c r="CX37" s="1"/>
      <c r="CY37" s="1"/>
      <c r="CZ37" s="1"/>
      <c r="DA37" s="1"/>
      <c r="DB37" s="1"/>
      <c r="DC37" s="1"/>
      <c r="DD37" s="1"/>
      <c r="DE37" s="61"/>
      <c r="DF37" s="61"/>
      <c r="DG37" s="115"/>
      <c r="DH37" s="116"/>
      <c r="DI37" s="116"/>
      <c r="DJ37" s="116"/>
      <c r="DK37" s="116"/>
      <c r="DL37" s="1"/>
      <c r="DM37" s="1"/>
      <c r="DN37" s="1"/>
      <c r="DO37" s="1"/>
      <c r="DP37" s="1"/>
    </row>
    <row r="38">
      <c r="A38" s="93"/>
      <c r="B38" s="94" t="s">
        <v>78</v>
      </c>
      <c r="C38" s="95" t="s">
        <v>117</v>
      </c>
      <c r="D38" s="96" t="s">
        <v>118</v>
      </c>
      <c r="E38" s="97" t="str">
        <f t="shared" si="27"/>
        <v>2025</v>
      </c>
      <c r="F38" s="133">
        <v>1718940.0</v>
      </c>
      <c r="G38" s="133">
        <v>885000.0</v>
      </c>
      <c r="H38" s="133">
        <f>SUM(F38-G38)</f>
        <v>833940</v>
      </c>
      <c r="I38" s="133">
        <v>191712.51</v>
      </c>
      <c r="J38" s="133">
        <f>+SUM(M38-I38)</f>
        <v>206710.23</v>
      </c>
      <c r="K38" s="134">
        <v>21.662430508474575</v>
      </c>
      <c r="L38" s="133">
        <v>372364.1829823729</v>
      </c>
      <c r="M38" s="133">
        <v>398422.74</v>
      </c>
      <c r="N38" s="133">
        <v>26058.557017627136</v>
      </c>
      <c r="O38" s="133">
        <v>0.0</v>
      </c>
      <c r="P38" s="135">
        <f>SUM(F38-M38)</f>
        <v>1320517.26</v>
      </c>
      <c r="Q38" s="136">
        <v>9450.0</v>
      </c>
      <c r="R38" s="136">
        <v>3564.0</v>
      </c>
      <c r="S38" s="136">
        <v>17880.0</v>
      </c>
      <c r="T38" s="136">
        <v>101910.0</v>
      </c>
      <c r="U38" s="136">
        <v>21140.0</v>
      </c>
      <c r="V38" s="157">
        <v>10260.0</v>
      </c>
      <c r="W38" s="136">
        <v>6000.0</v>
      </c>
      <c r="X38" s="139" t="str">
        <f t="shared" ref="X38:X40" si="35">ifna(VLOOKUP($D38,'8.28.2023 - WIP PROJECTIONS'!$B$2:$AM$198,19,false),0)</f>
        <v>#REF!</v>
      </c>
      <c r="Y38" s="142">
        <v>18000.0</v>
      </c>
      <c r="Z38" s="136">
        <v>3600.0</v>
      </c>
      <c r="AA38" s="110">
        <v>3600.0</v>
      </c>
      <c r="AB38" s="158">
        <v>1260.0</v>
      </c>
      <c r="AC38" s="110">
        <v>1260.0</v>
      </c>
      <c r="AD38" s="142">
        <v>3360.0</v>
      </c>
      <c r="AE38" s="110">
        <v>3360.0</v>
      </c>
      <c r="AF38" s="142">
        <v>5292.0</v>
      </c>
      <c r="AG38" s="110">
        <v>5292.0</v>
      </c>
      <c r="AH38" s="142">
        <v>14385.0</v>
      </c>
      <c r="AI38" s="110">
        <f>13125+1260</f>
        <v>14385</v>
      </c>
      <c r="AJ38" s="124" t="str">
        <f t="shared" ref="AJ38:AJ40" si="36">IFNA(SUM(AH38-VLOOKUP($D38,'1.29.24 - WIP PROJECTIONS'!$D$2:$AO$214,30,FALSE)), "JOB NOT LISTED PRV WK")</f>
        <v>#REF!</v>
      </c>
      <c r="AK38" s="142">
        <v>8400.0</v>
      </c>
      <c r="AL38" s="110">
        <v>8400.0</v>
      </c>
      <c r="AM38" s="124" t="str">
        <f t="shared" ref="AM38:AM40" si="37">IFNA(SUM(AK38-VLOOKUP($D38,'2.20.24 - WIP PROJECTIONS'!$D$2:$AO$214,33,FALSE)), "JOB NOT LISTED PRV WK")</f>
        <v>#REF!</v>
      </c>
      <c r="AN38" s="142">
        <f>57890+1920</f>
        <v>59810</v>
      </c>
      <c r="AO38" s="110">
        <v>59810.0</v>
      </c>
      <c r="AP38" s="124" t="str">
        <f t="shared" ref="AP38:AP40" si="38">IFNA(SUM(AN38-VLOOKUP($D38,'4.1.24 - WIP PROJECTIONS'!$D$2:$AO$214,36,FALSE)), "JOB NOT LISTED PRV WK")</f>
        <v>#REF!</v>
      </c>
      <c r="AQ38" s="142">
        <f>48680+47550</f>
        <v>96230</v>
      </c>
      <c r="AR38" s="110">
        <v>96230.0</v>
      </c>
      <c r="AS38" s="124" t="str">
        <f t="shared" ref="AS38:AS40" si="39">IFNA(SUM(AQ38-VLOOKUP($D38,' 5.6.24 - WIP PROJECTIONS'!$D$2:$AV$214,39,FALSE)), "JOB NOT LISTED PRV WK")</f>
        <v>#REF!</v>
      </c>
      <c r="AT38" s="142">
        <f t="shared" ref="AT38:AU38" si="34">33185+1260</f>
        <v>34445</v>
      </c>
      <c r="AU38" s="110">
        <f t="shared" si="34"/>
        <v>34445</v>
      </c>
      <c r="AV38" s="142">
        <v>44510.0</v>
      </c>
      <c r="AW38" s="110">
        <v>44510.0</v>
      </c>
      <c r="AX38" s="142">
        <v>44510.0</v>
      </c>
      <c r="AY38" s="110">
        <v>44510.0</v>
      </c>
      <c r="AZ38" s="142">
        <v>169000.0</v>
      </c>
      <c r="BA38" s="110">
        <v>169000.0</v>
      </c>
      <c r="BB38" s="124" t="str">
        <f t="shared" ref="BB38:BB40" si="40">IFNA(SUM(AZ38-VLOOKUP($D38,'8.26.24 - WIP PROJECTIONS'!$D$2:$BX$214,48,FALSE)), AZ38)</f>
        <v>#REF!</v>
      </c>
      <c r="BC38" s="142">
        <f>43250+1260+6000+1260+21625</f>
        <v>73395</v>
      </c>
      <c r="BD38" s="110">
        <v>73395.0</v>
      </c>
      <c r="BE38" s="129" t="str">
        <f t="shared" ref="BE38:BE40" si="41">IFNA(SUM(BC38-VLOOKUP($D38,'10.14.24 - WIP PROJECTIONS'!$D$2:$BX$214,51,FALSE)), BC38)</f>
        <v>#REF!</v>
      </c>
      <c r="BF38" s="142">
        <v>21625.0</v>
      </c>
      <c r="BG38" s="110">
        <v>21625.0</v>
      </c>
      <c r="BH38" s="124" t="str">
        <f t="shared" ref="BH38:BH40" si="42">IFNA(SUM(BF38-VLOOKUP($D38,'10.28.24 - WIP PROJECTIONS'!$D$2:$BX$214,54,FALSE)), BF38)</f>
        <v>#REF!</v>
      </c>
      <c r="BI38" s="142">
        <f>21625+1260+1920</f>
        <v>24805</v>
      </c>
      <c r="BJ38" s="110">
        <v>24805.0</v>
      </c>
      <c r="BK38" s="124" t="str">
        <f t="shared" ref="BK38:BK40" si="43">IFNA(SUM(BI38-VLOOKUP($D38,'12.2.24 - WIP PROJECTIONS'!$D$2:$BX$214,57,FALSE)), BI38)</f>
        <v>#REF!</v>
      </c>
      <c r="BL38" s="109">
        <f>21625+1260</f>
        <v>22885</v>
      </c>
      <c r="BM38" s="110">
        <v>22885.0</v>
      </c>
      <c r="BN38" s="124" t="str">
        <f>IFNA(SUM(BL38-VLOOKUP($D38,'12.9.24 - WIP PROJECTIONS'!$D$2:$BX$214,60,FALSE)), BL38)</f>
        <v>#REF!</v>
      </c>
      <c r="BO38" s="109">
        <f>21625+1260+1260+1920</f>
        <v>26065</v>
      </c>
      <c r="BP38" s="110">
        <v>26065.0</v>
      </c>
      <c r="BQ38" s="109">
        <v>21625.0</v>
      </c>
      <c r="BR38" s="110">
        <v>21625.0</v>
      </c>
      <c r="BS38" s="117" t="str">
        <f t="shared" si="30"/>
        <v>#REF!</v>
      </c>
      <c r="BT38" s="109">
        <v>21625.0</v>
      </c>
      <c r="BU38" s="110">
        <v>21625.0</v>
      </c>
      <c r="BV38" s="124" t="s">
        <v>119</v>
      </c>
      <c r="BW38" s="117" t="str">
        <f t="shared" si="31"/>
        <v>#REF!</v>
      </c>
      <c r="BX38" s="109">
        <v>7200.0</v>
      </c>
      <c r="BY38" s="110">
        <v>7200.0</v>
      </c>
      <c r="BZ38" s="2"/>
      <c r="CA38" s="2"/>
      <c r="CB38" s="112"/>
      <c r="CC38" s="110">
        <v>0.0</v>
      </c>
      <c r="CD38" s="112"/>
      <c r="CE38" s="110">
        <v>0.0</v>
      </c>
      <c r="CF38" s="112"/>
      <c r="CG38" s="110">
        <v>0.0</v>
      </c>
      <c r="CH38" s="112"/>
      <c r="CI38" s="110">
        <v>0.0</v>
      </c>
      <c r="CJ38" s="112"/>
      <c r="CK38" s="110">
        <v>0.0</v>
      </c>
      <c r="CL38" s="112"/>
      <c r="CM38" s="110">
        <v>0.0</v>
      </c>
      <c r="CN38" s="112"/>
      <c r="CO38" s="110">
        <v>0.0</v>
      </c>
      <c r="CP38" s="112"/>
      <c r="CQ38" s="110">
        <v>0.0</v>
      </c>
      <c r="CR38" s="113">
        <f t="shared" si="25"/>
        <v>76515</v>
      </c>
      <c r="CS38" s="113">
        <f t="shared" si="26"/>
        <v>7200</v>
      </c>
      <c r="CT38" s="1"/>
      <c r="CU38" s="114"/>
      <c r="CV38" s="1"/>
      <c r="CW38" s="1"/>
      <c r="CX38" s="1"/>
      <c r="CY38" s="1"/>
      <c r="CZ38" s="1"/>
      <c r="DA38" s="1"/>
      <c r="DB38" s="1"/>
      <c r="DC38" s="1"/>
      <c r="DD38" s="1"/>
      <c r="DE38" s="61"/>
      <c r="DF38" s="61"/>
      <c r="DG38" s="115"/>
      <c r="DH38" s="116"/>
      <c r="DI38" s="116"/>
      <c r="DJ38" s="116"/>
      <c r="DK38" s="116"/>
      <c r="DL38" s="1"/>
      <c r="DM38" s="1"/>
      <c r="DN38" s="1"/>
      <c r="DO38" s="1"/>
      <c r="DP38" s="1"/>
    </row>
    <row r="39">
      <c r="A39" s="93"/>
      <c r="B39" s="159" t="s">
        <v>120</v>
      </c>
      <c r="C39" s="95" t="s">
        <v>121</v>
      </c>
      <c r="D39" s="96" t="s">
        <v>122</v>
      </c>
      <c r="E39" s="97" t="str">
        <f t="shared" si="27"/>
        <v>2025</v>
      </c>
      <c r="F39" s="98"/>
      <c r="G39" s="98"/>
      <c r="H39" s="98"/>
      <c r="I39" s="98"/>
      <c r="J39" s="98"/>
      <c r="K39" s="99"/>
      <c r="L39" s="98"/>
      <c r="M39" s="98"/>
      <c r="N39" s="98"/>
      <c r="O39" s="98"/>
      <c r="P39" s="98"/>
      <c r="Q39" s="100"/>
      <c r="R39" s="98"/>
      <c r="S39" s="98"/>
      <c r="T39" s="136">
        <v>14300.0</v>
      </c>
      <c r="U39" s="160"/>
      <c r="V39" s="45"/>
      <c r="W39" s="135">
        <v>0.0</v>
      </c>
      <c r="X39" s="139" t="str">
        <f t="shared" si="35"/>
        <v>#REF!</v>
      </c>
      <c r="Y39" s="140">
        <v>0.0</v>
      </c>
      <c r="Z39" s="135">
        <v>0.0</v>
      </c>
      <c r="AA39" s="110">
        <v>0.0</v>
      </c>
      <c r="AB39" s="141">
        <v>0.0</v>
      </c>
      <c r="AC39" s="110">
        <v>0.0</v>
      </c>
      <c r="AD39" s="124">
        <v>0.0</v>
      </c>
      <c r="AE39" s="110">
        <v>0.0</v>
      </c>
      <c r="AF39" s="124">
        <v>0.0</v>
      </c>
      <c r="AG39" s="110">
        <v>0.0</v>
      </c>
      <c r="AH39" s="124">
        <v>0.0</v>
      </c>
      <c r="AI39" s="110">
        <v>0.0</v>
      </c>
      <c r="AJ39" s="124" t="str">
        <f t="shared" si="36"/>
        <v>#REF!</v>
      </c>
      <c r="AK39" s="107"/>
      <c r="AL39" s="103"/>
      <c r="AM39" s="124" t="str">
        <f t="shared" si="37"/>
        <v>#REF!</v>
      </c>
      <c r="AN39" s="107"/>
      <c r="AO39" s="103"/>
      <c r="AP39" s="124" t="str">
        <f t="shared" si="38"/>
        <v>#REF!</v>
      </c>
      <c r="AQ39" s="107"/>
      <c r="AR39" s="110">
        <v>0.0</v>
      </c>
      <c r="AS39" s="124" t="str">
        <f t="shared" si="39"/>
        <v>#REF!</v>
      </c>
      <c r="AT39" s="107"/>
      <c r="AU39" s="110">
        <v>0.0</v>
      </c>
      <c r="AV39" s="107"/>
      <c r="AW39" s="110">
        <v>0.0</v>
      </c>
      <c r="AX39" s="107"/>
      <c r="AY39" s="110">
        <v>0.0</v>
      </c>
      <c r="AZ39" s="107"/>
      <c r="BA39" s="110">
        <v>0.0</v>
      </c>
      <c r="BB39" s="124" t="str">
        <f t="shared" si="40"/>
        <v>#REF!</v>
      </c>
      <c r="BC39" s="107"/>
      <c r="BD39" s="103"/>
      <c r="BE39" s="129" t="str">
        <f t="shared" si="41"/>
        <v>#REF!</v>
      </c>
      <c r="BF39" s="107"/>
      <c r="BG39" s="103"/>
      <c r="BH39" s="124" t="str">
        <f t="shared" si="42"/>
        <v>#REF!</v>
      </c>
      <c r="BI39" s="107"/>
      <c r="BJ39" s="103"/>
      <c r="BK39" s="124" t="str">
        <f t="shared" si="43"/>
        <v>#REF!</v>
      </c>
      <c r="BL39" s="107"/>
      <c r="BM39" s="103"/>
      <c r="BN39" s="124" t="str">
        <f>IFNA(SUM(BL39-VLOOKUP($D39,'12.2.24 - WIP PROJECTIONS'!$D$2:$BX$214,60,FALSE)), BL39)</f>
        <v>#REF!</v>
      </c>
      <c r="BO39" s="107"/>
      <c r="BP39" s="103"/>
      <c r="BQ39" s="107"/>
      <c r="BR39" s="103"/>
      <c r="BS39" s="107" t="str">
        <f t="shared" si="30"/>
        <v>#REF!</v>
      </c>
      <c r="BT39" s="107"/>
      <c r="BU39" s="103"/>
      <c r="BV39" s="107"/>
      <c r="BW39" s="117" t="str">
        <f t="shared" si="31"/>
        <v>#REF!</v>
      </c>
      <c r="BX39" s="109">
        <v>4500.0</v>
      </c>
      <c r="BY39" s="110">
        <v>4500.0</v>
      </c>
      <c r="BZ39" s="2"/>
      <c r="CA39" s="2"/>
      <c r="CB39" s="112"/>
      <c r="CC39" s="110">
        <v>0.0</v>
      </c>
      <c r="CD39" s="112"/>
      <c r="CE39" s="110">
        <v>0.0</v>
      </c>
      <c r="CF39" s="112"/>
      <c r="CG39" s="110">
        <v>0.0</v>
      </c>
      <c r="CH39" s="112"/>
      <c r="CI39" s="110">
        <v>0.0</v>
      </c>
      <c r="CJ39" s="112"/>
      <c r="CK39" s="110">
        <v>0.0</v>
      </c>
      <c r="CL39" s="112"/>
      <c r="CM39" s="110">
        <v>0.0</v>
      </c>
      <c r="CN39" s="112"/>
      <c r="CO39" s="110">
        <v>0.0</v>
      </c>
      <c r="CP39" s="112"/>
      <c r="CQ39" s="110">
        <v>0.0</v>
      </c>
      <c r="CR39" s="113">
        <f t="shared" ref="CR39:CR40" si="44">CP39+CN39+CL39+CJ39+CH39+CF39+CD39+CB39+BX39+BT39+BQ39+BO39</f>
        <v>4500</v>
      </c>
      <c r="CS39" s="113">
        <f t="shared" si="26"/>
        <v>4500</v>
      </c>
      <c r="CT39" s="1"/>
      <c r="CU39" s="114"/>
      <c r="CV39" s="1"/>
      <c r="CW39" s="1"/>
      <c r="CX39" s="1"/>
      <c r="CY39" s="1"/>
      <c r="CZ39" s="1"/>
      <c r="DA39" s="1"/>
      <c r="DB39" s="1"/>
      <c r="DC39" s="1"/>
      <c r="DD39" s="1"/>
      <c r="DE39" s="61"/>
      <c r="DF39" s="61"/>
      <c r="DG39" s="115"/>
      <c r="DH39" s="116"/>
      <c r="DI39" s="116"/>
      <c r="DJ39" s="116"/>
      <c r="DK39" s="116"/>
      <c r="DL39" s="1"/>
      <c r="DM39" s="1"/>
      <c r="DN39" s="1"/>
      <c r="DO39" s="1"/>
      <c r="DP39" s="1"/>
    </row>
    <row r="40">
      <c r="A40" s="161"/>
      <c r="B40" s="154" t="s">
        <v>110</v>
      </c>
      <c r="C40" s="95">
        <v>23440.0</v>
      </c>
      <c r="D40" s="96" t="s">
        <v>123</v>
      </c>
      <c r="E40" s="97" t="str">
        <f t="shared" si="27"/>
        <v>2025</v>
      </c>
      <c r="F40" s="98"/>
      <c r="G40" s="98"/>
      <c r="H40" s="98"/>
      <c r="I40" s="98"/>
      <c r="J40" s="98"/>
      <c r="K40" s="99"/>
      <c r="L40" s="98"/>
      <c r="M40" s="98"/>
      <c r="N40" s="98"/>
      <c r="O40" s="98"/>
      <c r="P40" s="98"/>
      <c r="Q40" s="100"/>
      <c r="R40" s="98"/>
      <c r="S40" s="98"/>
      <c r="T40" s="45"/>
      <c r="U40" s="45"/>
      <c r="V40" s="138">
        <v>0.0</v>
      </c>
      <c r="W40" s="138">
        <v>0.0</v>
      </c>
      <c r="X40" s="139" t="str">
        <f t="shared" si="35"/>
        <v>#REF!</v>
      </c>
      <c r="Y40" s="140">
        <v>0.0</v>
      </c>
      <c r="Z40" s="138">
        <v>0.0</v>
      </c>
      <c r="AA40" s="110">
        <v>0.0</v>
      </c>
      <c r="AB40" s="158">
        <v>339388.49</v>
      </c>
      <c r="AC40" s="162">
        <v>339388.49</v>
      </c>
      <c r="AD40" s="142">
        <v>421910.58</v>
      </c>
      <c r="AE40" s="110">
        <v>421910.58</v>
      </c>
      <c r="AF40" s="142">
        <v>318578.16</v>
      </c>
      <c r="AG40" s="110">
        <v>318578.16</v>
      </c>
      <c r="AH40" s="124">
        <v>248563.83</v>
      </c>
      <c r="AI40" s="110">
        <v>248563.83</v>
      </c>
      <c r="AJ40" s="124" t="str">
        <f t="shared" si="36"/>
        <v>#REF!</v>
      </c>
      <c r="AK40" s="142">
        <v>84633.56</v>
      </c>
      <c r="AL40" s="110">
        <v>84633.56</v>
      </c>
      <c r="AM40" s="124" t="str">
        <f t="shared" si="37"/>
        <v>#REF!</v>
      </c>
      <c r="AN40" s="124">
        <v>3714.69</v>
      </c>
      <c r="AO40" s="110">
        <v>3714.69</v>
      </c>
      <c r="AP40" s="124" t="str">
        <f t="shared" si="38"/>
        <v>#REF!</v>
      </c>
      <c r="AQ40" s="163">
        <v>152141.41</v>
      </c>
      <c r="AR40" s="164">
        <v>152141.41</v>
      </c>
      <c r="AS40" s="124" t="str">
        <f t="shared" si="39"/>
        <v>#REF!</v>
      </c>
      <c r="AT40" s="163">
        <v>9269.88</v>
      </c>
      <c r="AU40" s="110">
        <v>9269.88</v>
      </c>
      <c r="AV40" s="142">
        <v>82526.45</v>
      </c>
      <c r="AW40" s="110">
        <v>82526.45</v>
      </c>
      <c r="AX40" s="142">
        <v>19721.56</v>
      </c>
      <c r="AY40" s="110">
        <v>19721.56</v>
      </c>
      <c r="AZ40" s="124">
        <v>9840.76</v>
      </c>
      <c r="BA40" s="110">
        <v>9840.76</v>
      </c>
      <c r="BB40" s="124" t="str">
        <f t="shared" si="40"/>
        <v>#REF!</v>
      </c>
      <c r="BC40" s="142">
        <v>71807.83</v>
      </c>
      <c r="BD40" s="110">
        <v>71807.83</v>
      </c>
      <c r="BE40" s="129" t="str">
        <f t="shared" si="41"/>
        <v>#REF!</v>
      </c>
      <c r="BF40" s="142">
        <v>1894.2</v>
      </c>
      <c r="BG40" s="110">
        <v>1894.2</v>
      </c>
      <c r="BH40" s="124" t="str">
        <f t="shared" si="42"/>
        <v>#REF!</v>
      </c>
      <c r="BI40" s="107"/>
      <c r="BJ40" s="103"/>
      <c r="BK40" s="124" t="str">
        <f t="shared" si="43"/>
        <v>#REF!</v>
      </c>
      <c r="BL40" s="107"/>
      <c r="BM40" s="103"/>
      <c r="BN40" s="124" t="str">
        <f>IFNA(SUM(BL40-VLOOKUP($D40,'12.9.24 - WIP PROJECTIONS'!$D$2:$BX$214,60,FALSE)), BL40)</f>
        <v>#REF!</v>
      </c>
      <c r="BO40" s="107"/>
      <c r="BP40" s="103"/>
      <c r="BQ40" s="111">
        <v>0.0</v>
      </c>
      <c r="BR40" s="103"/>
      <c r="BS40" s="117" t="str">
        <f t="shared" si="30"/>
        <v>#REF!</v>
      </c>
      <c r="BT40" s="111">
        <v>0.0</v>
      </c>
      <c r="BU40" s="110">
        <v>0.0</v>
      </c>
      <c r="BV40" s="107"/>
      <c r="BW40" s="165" t="str">
        <f t="shared" si="31"/>
        <v>#REF!</v>
      </c>
      <c r="BX40" s="109">
        <v>266.0</v>
      </c>
      <c r="BY40" s="110">
        <v>266.0</v>
      </c>
      <c r="BZ40" s="132" t="s">
        <v>72</v>
      </c>
      <c r="CA40" s="2"/>
      <c r="CB40" s="112"/>
      <c r="CC40" s="110">
        <v>0.0</v>
      </c>
      <c r="CD40" s="112"/>
      <c r="CE40" s="110">
        <v>0.0</v>
      </c>
      <c r="CF40" s="112"/>
      <c r="CG40" s="110">
        <v>0.0</v>
      </c>
      <c r="CH40" s="112"/>
      <c r="CI40" s="110">
        <v>0.0</v>
      </c>
      <c r="CJ40" s="112"/>
      <c r="CK40" s="110">
        <v>0.0</v>
      </c>
      <c r="CL40" s="112"/>
      <c r="CM40" s="110">
        <v>0.0</v>
      </c>
      <c r="CN40" s="112"/>
      <c r="CO40" s="110">
        <v>0.0</v>
      </c>
      <c r="CP40" s="112"/>
      <c r="CQ40" s="110">
        <v>0.0</v>
      </c>
      <c r="CR40" s="113">
        <f t="shared" si="44"/>
        <v>266</v>
      </c>
      <c r="CS40" s="113">
        <f t="shared" si="26"/>
        <v>266</v>
      </c>
      <c r="CT40" s="1"/>
      <c r="CU40" s="114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16"/>
      <c r="DH40" s="116"/>
      <c r="DI40" s="116"/>
      <c r="DJ40" s="116"/>
      <c r="DK40" s="116"/>
      <c r="DL40" s="1"/>
      <c r="DM40" s="1"/>
      <c r="DN40" s="1"/>
      <c r="DO40" s="1"/>
      <c r="DP40" s="1"/>
    </row>
    <row r="41">
      <c r="A41" s="161"/>
      <c r="B41" s="166" t="s">
        <v>124</v>
      </c>
      <c r="C41" s="166" t="s">
        <v>124</v>
      </c>
      <c r="D41" s="167" t="s">
        <v>125</v>
      </c>
      <c r="E41" s="97" t="str">
        <f t="shared" si="27"/>
        <v>N/A</v>
      </c>
      <c r="F41" s="49"/>
      <c r="G41" s="49"/>
      <c r="H41" s="49"/>
      <c r="I41" s="49"/>
      <c r="J41" s="49"/>
      <c r="K41" s="168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169"/>
      <c r="Z41" s="49"/>
      <c r="AA41" s="49"/>
      <c r="AB41" s="170"/>
      <c r="AC41" s="49"/>
      <c r="AD41" s="169"/>
      <c r="AE41" s="49"/>
      <c r="AF41" s="169"/>
      <c r="AG41" s="49"/>
      <c r="AH41" s="169"/>
      <c r="AI41" s="49"/>
      <c r="AJ41" s="169"/>
      <c r="AK41" s="169"/>
      <c r="AL41" s="49"/>
      <c r="AM41" s="169"/>
      <c r="AN41" s="169"/>
      <c r="AO41" s="49"/>
      <c r="AP41" s="169"/>
      <c r="AQ41" s="169"/>
      <c r="AR41" s="49"/>
      <c r="AS41" s="169"/>
      <c r="AT41" s="169"/>
      <c r="AU41" s="49"/>
      <c r="AV41" s="169"/>
      <c r="AW41" s="49"/>
      <c r="AX41" s="169"/>
      <c r="AY41" s="49"/>
      <c r="AZ41" s="169"/>
      <c r="BA41" s="49"/>
      <c r="BB41" s="169"/>
      <c r="BC41" s="169"/>
      <c r="BD41" s="49"/>
      <c r="BE41" s="169"/>
      <c r="BF41" s="169"/>
      <c r="BG41" s="49"/>
      <c r="BH41" s="169"/>
      <c r="BI41" s="169"/>
      <c r="BJ41" s="49"/>
      <c r="BK41" s="169"/>
      <c r="BL41" s="169"/>
      <c r="BM41" s="49"/>
      <c r="BN41" s="169"/>
      <c r="BO41" s="169"/>
      <c r="BP41" s="49"/>
      <c r="BQ41" s="169"/>
      <c r="BR41" s="110">
        <v>0.0</v>
      </c>
      <c r="BS41" s="147" t="str">
        <f t="shared" si="30"/>
        <v>#REF!</v>
      </c>
      <c r="BT41" s="171">
        <v>1.0E-4</v>
      </c>
      <c r="BU41" s="103"/>
      <c r="BV41" s="124" t="s">
        <v>126</v>
      </c>
      <c r="BW41" s="117" t="str">
        <f t="shared" si="31"/>
        <v>#REF!</v>
      </c>
      <c r="BX41" s="171">
        <v>0.0</v>
      </c>
      <c r="BY41" s="110">
        <v>0.0</v>
      </c>
      <c r="BZ41" s="132" t="s">
        <v>72</v>
      </c>
      <c r="CA41" s="2"/>
      <c r="CB41" s="112"/>
      <c r="CC41" s="110">
        <v>0.0</v>
      </c>
      <c r="CD41" s="112"/>
      <c r="CE41" s="110">
        <v>0.0</v>
      </c>
      <c r="CF41" s="112"/>
      <c r="CG41" s="110">
        <v>0.0</v>
      </c>
      <c r="CH41" s="112"/>
      <c r="CI41" s="110">
        <v>0.0</v>
      </c>
      <c r="CJ41" s="112"/>
      <c r="CK41" s="110">
        <v>0.0</v>
      </c>
      <c r="CL41" s="112"/>
      <c r="CM41" s="110">
        <v>0.0</v>
      </c>
      <c r="CN41" s="112"/>
      <c r="CO41" s="110">
        <v>0.0</v>
      </c>
      <c r="CP41" s="112"/>
      <c r="CQ41" s="110">
        <v>0.0</v>
      </c>
      <c r="CR41" s="113">
        <f t="shared" ref="CR41:CR409" si="45">$CP41+$CN41+$CL41+$CJ41+$CH41+$CF41+$CD41+$CB41+$BX41+$BT41+$BQ41+$BO41</f>
        <v>0.0001</v>
      </c>
      <c r="CS41" s="113">
        <f t="shared" si="26"/>
        <v>0</v>
      </c>
      <c r="CT41" s="1"/>
      <c r="CU41" s="114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16"/>
      <c r="DH41" s="116"/>
      <c r="DI41" s="116"/>
      <c r="DJ41" s="116"/>
      <c r="DK41" s="116"/>
      <c r="DL41" s="1"/>
      <c r="DM41" s="1"/>
      <c r="DN41" s="1"/>
      <c r="DO41" s="1"/>
      <c r="DP41" s="1"/>
    </row>
    <row r="42">
      <c r="A42" s="161"/>
      <c r="B42" s="37" t="s">
        <v>127</v>
      </c>
      <c r="C42" s="95" t="s">
        <v>128</v>
      </c>
      <c r="D42" s="96" t="s">
        <v>129</v>
      </c>
      <c r="E42" s="97" t="str">
        <f t="shared" si="27"/>
        <v>N/A</v>
      </c>
      <c r="F42" s="98"/>
      <c r="G42" s="98"/>
      <c r="H42" s="98"/>
      <c r="I42" s="98"/>
      <c r="J42" s="98"/>
      <c r="K42" s="99"/>
      <c r="L42" s="98"/>
      <c r="M42" s="98"/>
      <c r="N42" s="98"/>
      <c r="O42" s="98"/>
      <c r="P42" s="98"/>
      <c r="Q42" s="100"/>
      <c r="R42" s="98"/>
      <c r="S42" s="98"/>
      <c r="T42" s="45"/>
      <c r="U42" s="172"/>
      <c r="V42" s="47"/>
      <c r="W42" s="45"/>
      <c r="X42" s="101"/>
      <c r="Y42" s="102"/>
      <c r="Z42" s="45"/>
      <c r="AA42" s="110">
        <v>0.0</v>
      </c>
      <c r="AB42" s="158">
        <v>125686.18</v>
      </c>
      <c r="AC42" s="110">
        <v>125686.18</v>
      </c>
      <c r="AD42" s="142">
        <v>88216.33</v>
      </c>
      <c r="AE42" s="110">
        <v>88216.33</v>
      </c>
      <c r="AF42" s="142">
        <v>9896.96</v>
      </c>
      <c r="AG42" s="110">
        <v>9896.96</v>
      </c>
      <c r="AH42" s="124">
        <v>0.0</v>
      </c>
      <c r="AI42" s="110">
        <v>0.0</v>
      </c>
      <c r="AJ42" s="124" t="str">
        <f>IFNA(SUM(AH42-VLOOKUP($D42,'1.29.24 - WIP PROJECTIONS'!$D$2:$AO$214,30,FALSE)), "JOB NOT LISTED PRV WK")</f>
        <v>#REF!</v>
      </c>
      <c r="AK42" s="124">
        <v>0.0</v>
      </c>
      <c r="AL42" s="110">
        <v>0.0</v>
      </c>
      <c r="AM42" s="124" t="str">
        <f>IFNA(SUM(AK42-VLOOKUP($D42,'2.20.24 - WIP PROJECTIONS'!$D$2:$AO$214,33,FALSE)), "JOB NOT LISTED PRV WK")</f>
        <v>#REF!</v>
      </c>
      <c r="AN42" s="124">
        <v>0.0</v>
      </c>
      <c r="AO42" s="103"/>
      <c r="AP42" s="124" t="str">
        <f>IFNA(SUM(AN42-VLOOKUP($D42,'4.1.24 - WIP PROJECTIONS'!$D$2:$AO$214,36,FALSE)), "JOB NOT LISTED PRV WK")</f>
        <v>#REF!</v>
      </c>
      <c r="AQ42" s="124">
        <v>0.0</v>
      </c>
      <c r="AR42" s="110">
        <v>0.0</v>
      </c>
      <c r="AS42" s="124" t="str">
        <f>IFNA(SUM(AQ42-VLOOKUP($D42,' 5.6.24 - WIP PROJECTIONS'!$D$2:$AV$214,39,FALSE)), "JOB NOT LISTED PRV WK")</f>
        <v>#REF!</v>
      </c>
      <c r="AT42" s="107"/>
      <c r="AU42" s="110">
        <v>0.0</v>
      </c>
      <c r="AV42" s="107"/>
      <c r="AW42" s="110">
        <v>0.0</v>
      </c>
      <c r="AX42" s="142">
        <v>4189.0</v>
      </c>
      <c r="AY42" s="110">
        <v>4189.0</v>
      </c>
      <c r="AZ42" s="107"/>
      <c r="BA42" s="110">
        <v>0.0</v>
      </c>
      <c r="BB42" s="124" t="str">
        <f t="shared" ref="BB42:BB43" si="46">IFNA(SUM(AZ42-VLOOKUP($D42,'8.26.24 - WIP PROJECTIONS'!$D$2:$BX$214,48,FALSE)), AZ42)</f>
        <v>#REF!</v>
      </c>
      <c r="BC42" s="107"/>
      <c r="BD42" s="103"/>
      <c r="BE42" s="129" t="str">
        <f t="shared" ref="BE42:BE47" si="47">IFNA(SUM(BC42-VLOOKUP($D42,'10.14.24 - WIP PROJECTIONS'!$D$2:$BX$214,51,FALSE)), BC42)</f>
        <v>#REF!</v>
      </c>
      <c r="BF42" s="107"/>
      <c r="BG42" s="103"/>
      <c r="BH42" s="124" t="str">
        <f t="shared" ref="BH42:BH47" si="48">IFNA(SUM(BF42-VLOOKUP($D42,'10.28.24 - WIP PROJECTIONS'!$D$2:$BX$214,54,FALSE)), BF42)</f>
        <v>#REF!</v>
      </c>
      <c r="BI42" s="107"/>
      <c r="BJ42" s="103"/>
      <c r="BK42" s="124" t="str">
        <f t="shared" ref="BK42:BK57" si="49">IFNA(SUM(BI42-VLOOKUP($D42,'12.2.24 - WIP PROJECTIONS'!$D$2:$BX$214,57,FALSE)), BI42)</f>
        <v>#REF!</v>
      </c>
      <c r="BL42" s="107"/>
      <c r="BM42" s="103"/>
      <c r="BN42" s="124" t="str">
        <f t="shared" ref="BN42:BN57" si="50">IFNA(SUM(BL42-VLOOKUP($D42,'12.9.24 - WIP PROJECTIONS'!$D$2:$BX$214,60,FALSE)), BL42)</f>
        <v>#REF!</v>
      </c>
      <c r="BO42" s="107"/>
      <c r="BP42" s="103"/>
      <c r="BQ42" s="111">
        <v>0.0</v>
      </c>
      <c r="BR42" s="103"/>
      <c r="BS42" s="117" t="str">
        <f t="shared" si="30"/>
        <v>#REF!</v>
      </c>
      <c r="BT42" s="109">
        <v>10463.29</v>
      </c>
      <c r="BU42" s="110">
        <v>10463.29</v>
      </c>
      <c r="BV42" s="130" t="s">
        <v>130</v>
      </c>
      <c r="BW42" s="117" t="str">
        <f t="shared" si="31"/>
        <v>#REF!</v>
      </c>
      <c r="BX42" s="112"/>
      <c r="BY42" s="110">
        <v>0.0</v>
      </c>
      <c r="BZ42" s="132" t="s">
        <v>72</v>
      </c>
      <c r="CA42" s="2"/>
      <c r="CB42" s="112"/>
      <c r="CC42" s="110">
        <v>0.0</v>
      </c>
      <c r="CD42" s="112"/>
      <c r="CE42" s="110">
        <v>0.0</v>
      </c>
      <c r="CF42" s="112"/>
      <c r="CG42" s="110">
        <v>0.0</v>
      </c>
      <c r="CH42" s="112"/>
      <c r="CI42" s="110">
        <v>0.0</v>
      </c>
      <c r="CJ42" s="112"/>
      <c r="CK42" s="110">
        <v>0.0</v>
      </c>
      <c r="CL42" s="112"/>
      <c r="CM42" s="110">
        <v>0.0</v>
      </c>
      <c r="CN42" s="112"/>
      <c r="CO42" s="110">
        <v>0.0</v>
      </c>
      <c r="CP42" s="112"/>
      <c r="CQ42" s="110">
        <v>0.0</v>
      </c>
      <c r="CR42" s="113">
        <f t="shared" si="45"/>
        <v>10463.29</v>
      </c>
      <c r="CS42" s="113">
        <f t="shared" si="26"/>
        <v>0</v>
      </c>
      <c r="CT42" s="1"/>
      <c r="CU42" s="114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16"/>
      <c r="DH42" s="116"/>
      <c r="DI42" s="116"/>
      <c r="DJ42" s="116"/>
      <c r="DK42" s="116"/>
      <c r="DL42" s="1"/>
      <c r="DM42" s="1"/>
      <c r="DN42" s="1"/>
      <c r="DO42" s="1"/>
      <c r="DP42" s="1"/>
    </row>
    <row r="43">
      <c r="A43" s="161"/>
      <c r="B43" s="37" t="s">
        <v>127</v>
      </c>
      <c r="C43" s="95">
        <v>24421.0</v>
      </c>
      <c r="D43" s="96" t="s">
        <v>131</v>
      </c>
      <c r="E43" s="97" t="str">
        <f t="shared" si="27"/>
        <v>N/A</v>
      </c>
      <c r="F43" s="98"/>
      <c r="G43" s="98"/>
      <c r="H43" s="98"/>
      <c r="I43" s="98"/>
      <c r="J43" s="98"/>
      <c r="K43" s="99"/>
      <c r="L43" s="98"/>
      <c r="M43" s="98"/>
      <c r="N43" s="98"/>
      <c r="O43" s="98"/>
      <c r="P43" s="98"/>
      <c r="Q43" s="100"/>
      <c r="R43" s="98"/>
      <c r="S43" s="98"/>
      <c r="T43" s="45"/>
      <c r="U43" s="45"/>
      <c r="V43" s="45"/>
      <c r="W43" s="45"/>
      <c r="X43" s="101"/>
      <c r="Y43" s="102"/>
      <c r="Z43" s="45"/>
      <c r="AA43" s="103"/>
      <c r="AB43" s="123"/>
      <c r="AC43" s="103"/>
      <c r="AD43" s="106"/>
      <c r="AE43" s="103"/>
      <c r="AF43" s="128"/>
      <c r="AG43" s="103"/>
      <c r="AH43" s="107"/>
      <c r="AI43" s="103"/>
      <c r="AJ43" s="107"/>
      <c r="AK43" s="107"/>
      <c r="AL43" s="103"/>
      <c r="AM43" s="107"/>
      <c r="AN43" s="107"/>
      <c r="AO43" s="103"/>
      <c r="AP43" s="107"/>
      <c r="AQ43" s="107"/>
      <c r="AR43" s="103"/>
      <c r="AS43" s="107"/>
      <c r="AT43" s="107"/>
      <c r="AU43" s="103"/>
      <c r="AV43" s="107"/>
      <c r="AW43" s="103"/>
      <c r="AX43" s="107"/>
      <c r="AY43" s="103"/>
      <c r="AZ43" s="107"/>
      <c r="BA43" s="103"/>
      <c r="BB43" s="124" t="str">
        <f t="shared" si="46"/>
        <v>#REF!</v>
      </c>
      <c r="BC43" s="107"/>
      <c r="BD43" s="103"/>
      <c r="BE43" s="129" t="str">
        <f t="shared" si="47"/>
        <v>#REF!</v>
      </c>
      <c r="BF43" s="124">
        <v>0.0</v>
      </c>
      <c r="BG43" s="110">
        <v>0.0</v>
      </c>
      <c r="BH43" s="124" t="str">
        <f t="shared" si="48"/>
        <v>#REF!</v>
      </c>
      <c r="BI43" s="124">
        <v>0.0</v>
      </c>
      <c r="BJ43" s="110">
        <v>0.0</v>
      </c>
      <c r="BK43" s="124" t="str">
        <f t="shared" si="49"/>
        <v>#REF!</v>
      </c>
      <c r="BL43" s="107"/>
      <c r="BM43" s="103"/>
      <c r="BN43" s="124" t="str">
        <f t="shared" si="50"/>
        <v>#REF!</v>
      </c>
      <c r="BO43" s="111">
        <v>0.0</v>
      </c>
      <c r="BP43" s="103"/>
      <c r="BQ43" s="111">
        <v>0.0</v>
      </c>
      <c r="BR43" s="110">
        <v>0.0</v>
      </c>
      <c r="BS43" s="147" t="str">
        <f t="shared" si="30"/>
        <v>#REF!</v>
      </c>
      <c r="BT43" s="109">
        <v>4372.8</v>
      </c>
      <c r="BU43" s="110">
        <v>4372.8</v>
      </c>
      <c r="BV43" s="124" t="s">
        <v>132</v>
      </c>
      <c r="BW43" s="147" t="str">
        <f t="shared" si="31"/>
        <v>#REF!</v>
      </c>
      <c r="BX43" s="112"/>
      <c r="BY43" s="110">
        <v>0.0</v>
      </c>
      <c r="BZ43" s="2"/>
      <c r="CA43" s="2"/>
      <c r="CB43" s="112"/>
      <c r="CC43" s="110">
        <v>0.0</v>
      </c>
      <c r="CD43" s="112"/>
      <c r="CE43" s="110">
        <v>0.0</v>
      </c>
      <c r="CF43" s="112"/>
      <c r="CG43" s="110">
        <v>0.0</v>
      </c>
      <c r="CH43" s="112"/>
      <c r="CI43" s="110">
        <v>0.0</v>
      </c>
      <c r="CJ43" s="112"/>
      <c r="CK43" s="110">
        <v>0.0</v>
      </c>
      <c r="CL43" s="112"/>
      <c r="CM43" s="110">
        <v>0.0</v>
      </c>
      <c r="CN43" s="112"/>
      <c r="CO43" s="110">
        <v>0.0</v>
      </c>
      <c r="CP43" s="112"/>
      <c r="CQ43" s="110">
        <v>0.0</v>
      </c>
      <c r="CR43" s="113">
        <f t="shared" si="45"/>
        <v>4372.8</v>
      </c>
      <c r="CS43" s="113">
        <f t="shared" si="26"/>
        <v>0</v>
      </c>
      <c r="CT43" s="1"/>
      <c r="CU43" s="114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16"/>
      <c r="DH43" s="116"/>
      <c r="DI43" s="116"/>
      <c r="DJ43" s="116"/>
      <c r="DK43" s="116"/>
      <c r="DL43" s="1"/>
      <c r="DM43" s="1"/>
      <c r="DN43" s="1"/>
      <c r="DO43" s="1"/>
      <c r="DP43" s="1"/>
    </row>
    <row r="44">
      <c r="A44" s="161"/>
      <c r="B44" s="166" t="s">
        <v>124</v>
      </c>
      <c r="C44" s="173" t="s">
        <v>133</v>
      </c>
      <c r="D44" s="174" t="s">
        <v>134</v>
      </c>
      <c r="E44" s="97" t="str">
        <f t="shared" si="27"/>
        <v>N/A</v>
      </c>
      <c r="F44" s="98"/>
      <c r="G44" s="98"/>
      <c r="H44" s="98"/>
      <c r="I44" s="98"/>
      <c r="J44" s="98"/>
      <c r="K44" s="99"/>
      <c r="L44" s="98"/>
      <c r="M44" s="98"/>
      <c r="N44" s="98"/>
      <c r="O44" s="98"/>
      <c r="P44" s="98"/>
      <c r="Q44" s="100"/>
      <c r="R44" s="98"/>
      <c r="S44" s="98"/>
      <c r="T44" s="45"/>
      <c r="U44" s="45"/>
      <c r="V44" s="45"/>
      <c r="W44" s="45"/>
      <c r="X44" s="101"/>
      <c r="Y44" s="102"/>
      <c r="Z44" s="45"/>
      <c r="AA44" s="103"/>
      <c r="AB44" s="104"/>
      <c r="AC44" s="105"/>
      <c r="AD44" s="106"/>
      <c r="AE44" s="103"/>
      <c r="AF44" s="106"/>
      <c r="AG44" s="103"/>
      <c r="AH44" s="107"/>
      <c r="AI44" s="103"/>
      <c r="AJ44" s="107"/>
      <c r="AK44" s="106"/>
      <c r="AL44" s="103"/>
      <c r="AM44" s="107"/>
      <c r="AN44" s="107"/>
      <c r="AO44" s="103"/>
      <c r="AP44" s="107"/>
      <c r="AQ44" s="108"/>
      <c r="AR44" s="103"/>
      <c r="AS44" s="107"/>
      <c r="AT44" s="107"/>
      <c r="AU44" s="103"/>
      <c r="AV44" s="107"/>
      <c r="AW44" s="103"/>
      <c r="AX44" s="107"/>
      <c r="AY44" s="103"/>
      <c r="AZ44" s="107"/>
      <c r="BA44" s="103"/>
      <c r="BB44" s="107"/>
      <c r="BC44" s="175">
        <v>1.0</v>
      </c>
      <c r="BD44" s="103"/>
      <c r="BE44" s="129" t="str">
        <f t="shared" si="47"/>
        <v>#REF!</v>
      </c>
      <c r="BF44" s="176">
        <v>1.0</v>
      </c>
      <c r="BG44" s="103"/>
      <c r="BH44" s="124" t="str">
        <f t="shared" si="48"/>
        <v>#REF!</v>
      </c>
      <c r="BI44" s="107"/>
      <c r="BJ44" s="103"/>
      <c r="BK44" s="124" t="str">
        <f t="shared" si="49"/>
        <v>#REF!</v>
      </c>
      <c r="BL44" s="107"/>
      <c r="BM44" s="103"/>
      <c r="BN44" s="124" t="str">
        <f t="shared" si="50"/>
        <v>#REF!</v>
      </c>
      <c r="BO44" s="175">
        <v>1.0</v>
      </c>
      <c r="BP44" s="103"/>
      <c r="BQ44" s="111">
        <v>0.0</v>
      </c>
      <c r="BR44" s="103"/>
      <c r="BS44" s="117" t="str">
        <f t="shared" si="30"/>
        <v>#REF!</v>
      </c>
      <c r="BT44" s="111">
        <v>1.0E-4</v>
      </c>
      <c r="BU44" s="103"/>
      <c r="BV44" s="107"/>
      <c r="BW44" s="117" t="str">
        <f t="shared" si="31"/>
        <v>#REF!</v>
      </c>
      <c r="BX44" s="112"/>
      <c r="BY44" s="110">
        <v>0.0</v>
      </c>
      <c r="BZ44" s="2"/>
      <c r="CA44" s="2"/>
      <c r="CB44" s="112"/>
      <c r="CC44" s="110">
        <v>0.0</v>
      </c>
      <c r="CD44" s="112"/>
      <c r="CE44" s="110">
        <v>0.0</v>
      </c>
      <c r="CF44" s="112"/>
      <c r="CG44" s="110">
        <v>0.0</v>
      </c>
      <c r="CH44" s="112"/>
      <c r="CI44" s="110">
        <v>0.0</v>
      </c>
      <c r="CJ44" s="112"/>
      <c r="CK44" s="110">
        <v>0.0</v>
      </c>
      <c r="CL44" s="112"/>
      <c r="CM44" s="110">
        <v>0.0</v>
      </c>
      <c r="CN44" s="112"/>
      <c r="CO44" s="110">
        <v>0.0</v>
      </c>
      <c r="CP44" s="112"/>
      <c r="CQ44" s="110">
        <v>0.0</v>
      </c>
      <c r="CR44" s="113">
        <f t="shared" si="45"/>
        <v>1.0001</v>
      </c>
      <c r="CS44" s="113">
        <f t="shared" si="26"/>
        <v>0</v>
      </c>
      <c r="CT44" s="1"/>
      <c r="CU44" s="114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16"/>
      <c r="DH44" s="116"/>
      <c r="DI44" s="116"/>
      <c r="DJ44" s="116"/>
      <c r="DK44" s="116"/>
      <c r="DL44" s="1"/>
      <c r="DM44" s="1"/>
      <c r="DN44" s="1"/>
      <c r="DO44" s="1"/>
      <c r="DP44" s="1"/>
    </row>
    <row r="45">
      <c r="A45" s="161"/>
      <c r="B45" s="37" t="s">
        <v>135</v>
      </c>
      <c r="C45" s="173" t="s">
        <v>133</v>
      </c>
      <c r="D45" s="174" t="s">
        <v>136</v>
      </c>
      <c r="E45" s="97" t="str">
        <f t="shared" si="27"/>
        <v>N/A</v>
      </c>
      <c r="F45" s="98"/>
      <c r="G45" s="98"/>
      <c r="H45" s="98"/>
      <c r="I45" s="98"/>
      <c r="J45" s="98"/>
      <c r="K45" s="99"/>
      <c r="L45" s="98"/>
      <c r="M45" s="98"/>
      <c r="N45" s="98"/>
      <c r="O45" s="98"/>
      <c r="P45" s="98"/>
      <c r="Q45" s="100"/>
      <c r="R45" s="98"/>
      <c r="S45" s="98"/>
      <c r="T45" s="45"/>
      <c r="U45" s="45"/>
      <c r="V45" s="45"/>
      <c r="W45" s="45"/>
      <c r="X45" s="101"/>
      <c r="Y45" s="102"/>
      <c r="Z45" s="45"/>
      <c r="AA45" s="103"/>
      <c r="AB45" s="123"/>
      <c r="AC45" s="103"/>
      <c r="AD45" s="106"/>
      <c r="AE45" s="103"/>
      <c r="AF45" s="128"/>
      <c r="AG45" s="103"/>
      <c r="AH45" s="107"/>
      <c r="AI45" s="103"/>
      <c r="AJ45" s="107"/>
      <c r="AK45" s="107"/>
      <c r="AL45" s="103"/>
      <c r="AM45" s="107"/>
      <c r="AN45" s="107"/>
      <c r="AO45" s="103"/>
      <c r="AP45" s="107"/>
      <c r="AQ45" s="107"/>
      <c r="AR45" s="103"/>
      <c r="AS45" s="107"/>
      <c r="AT45" s="107"/>
      <c r="AU45" s="103"/>
      <c r="AV45" s="107"/>
      <c r="AW45" s="103"/>
      <c r="AX45" s="107"/>
      <c r="AY45" s="103"/>
      <c r="AZ45" s="107"/>
      <c r="BA45" s="103"/>
      <c r="BB45" s="124" t="str">
        <f>IFNA(SUM(AZ45-VLOOKUP($D45,'8.26.24 - WIP PROJECTIONS'!$D$2:$BX$214,48,FALSE)), AZ45)</f>
        <v>#REF!</v>
      </c>
      <c r="BC45" s="175">
        <v>1.0</v>
      </c>
      <c r="BD45" s="103"/>
      <c r="BE45" s="129" t="str">
        <f t="shared" si="47"/>
        <v>#REF!</v>
      </c>
      <c r="BF45" s="176">
        <v>1.0</v>
      </c>
      <c r="BG45" s="103"/>
      <c r="BH45" s="124" t="str">
        <f t="shared" si="48"/>
        <v>#REF!</v>
      </c>
      <c r="BI45" s="175">
        <v>1.0</v>
      </c>
      <c r="BJ45" s="103"/>
      <c r="BK45" s="124" t="str">
        <f t="shared" si="49"/>
        <v>#REF!</v>
      </c>
      <c r="BL45" s="175">
        <v>1.0</v>
      </c>
      <c r="BM45" s="103"/>
      <c r="BN45" s="124" t="str">
        <f t="shared" si="50"/>
        <v>#REF!</v>
      </c>
      <c r="BO45" s="111">
        <v>0.0</v>
      </c>
      <c r="BP45" s="103"/>
      <c r="BQ45" s="111">
        <v>0.0</v>
      </c>
      <c r="BR45" s="103"/>
      <c r="BS45" s="117" t="str">
        <f t="shared" si="30"/>
        <v>#REF!</v>
      </c>
      <c r="BT45" s="111">
        <v>1.0E-4</v>
      </c>
      <c r="BU45" s="103"/>
      <c r="BV45" s="107"/>
      <c r="BW45" s="117" t="str">
        <f t="shared" si="31"/>
        <v>#REF!</v>
      </c>
      <c r="BX45" s="112"/>
      <c r="BY45" s="110">
        <v>0.0</v>
      </c>
      <c r="BZ45" s="2"/>
      <c r="CA45" s="2"/>
      <c r="CB45" s="112"/>
      <c r="CC45" s="110">
        <v>0.0</v>
      </c>
      <c r="CD45" s="112"/>
      <c r="CE45" s="110">
        <v>0.0</v>
      </c>
      <c r="CF45" s="112"/>
      <c r="CG45" s="110">
        <v>0.0</v>
      </c>
      <c r="CH45" s="112"/>
      <c r="CI45" s="110">
        <v>0.0</v>
      </c>
      <c r="CJ45" s="112"/>
      <c r="CK45" s="110">
        <v>0.0</v>
      </c>
      <c r="CL45" s="112"/>
      <c r="CM45" s="110">
        <v>0.0</v>
      </c>
      <c r="CN45" s="112"/>
      <c r="CO45" s="110">
        <v>0.0</v>
      </c>
      <c r="CP45" s="112"/>
      <c r="CQ45" s="110">
        <v>0.0</v>
      </c>
      <c r="CR45" s="113">
        <f t="shared" si="45"/>
        <v>0.0001</v>
      </c>
      <c r="CS45" s="113">
        <f t="shared" si="26"/>
        <v>0</v>
      </c>
      <c r="CT45" s="1"/>
      <c r="CU45" s="114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16"/>
      <c r="DH45" s="116"/>
      <c r="DI45" s="116"/>
      <c r="DJ45" s="116"/>
      <c r="DK45" s="116"/>
      <c r="DL45" s="1"/>
      <c r="DM45" s="1"/>
      <c r="DN45" s="1"/>
      <c r="DO45" s="1"/>
      <c r="DP45" s="1"/>
    </row>
    <row r="46">
      <c r="A46" s="161"/>
      <c r="B46" s="37" t="s">
        <v>135</v>
      </c>
      <c r="C46" s="173" t="s">
        <v>133</v>
      </c>
      <c r="D46" s="174" t="s">
        <v>137</v>
      </c>
      <c r="E46" s="97" t="str">
        <f t="shared" si="27"/>
        <v>N/A</v>
      </c>
      <c r="F46" s="98"/>
      <c r="G46" s="98"/>
      <c r="H46" s="98"/>
      <c r="I46" s="98"/>
      <c r="J46" s="98"/>
      <c r="K46" s="99"/>
      <c r="L46" s="98"/>
      <c r="M46" s="98"/>
      <c r="N46" s="98"/>
      <c r="O46" s="98"/>
      <c r="P46" s="98"/>
      <c r="Q46" s="100"/>
      <c r="R46" s="98"/>
      <c r="S46" s="98"/>
      <c r="T46" s="45"/>
      <c r="U46" s="45"/>
      <c r="V46" s="45"/>
      <c r="W46" s="45"/>
      <c r="X46" s="101"/>
      <c r="Y46" s="102"/>
      <c r="Z46" s="45"/>
      <c r="AA46" s="103"/>
      <c r="AB46" s="104"/>
      <c r="AC46" s="105"/>
      <c r="AD46" s="106"/>
      <c r="AE46" s="103"/>
      <c r="AF46" s="106"/>
      <c r="AG46" s="103"/>
      <c r="AH46" s="107"/>
      <c r="AI46" s="103"/>
      <c r="AJ46" s="107"/>
      <c r="AK46" s="106"/>
      <c r="AL46" s="103"/>
      <c r="AM46" s="107"/>
      <c r="AN46" s="107"/>
      <c r="AO46" s="103"/>
      <c r="AP46" s="107"/>
      <c r="AQ46" s="108"/>
      <c r="AR46" s="103"/>
      <c r="AS46" s="107"/>
      <c r="AT46" s="107"/>
      <c r="AU46" s="103"/>
      <c r="AV46" s="107"/>
      <c r="AW46" s="103"/>
      <c r="AX46" s="107"/>
      <c r="AY46" s="103"/>
      <c r="AZ46" s="107"/>
      <c r="BA46" s="103"/>
      <c r="BB46" s="107"/>
      <c r="BC46" s="175">
        <v>1.0</v>
      </c>
      <c r="BD46" s="103"/>
      <c r="BE46" s="129" t="str">
        <f t="shared" si="47"/>
        <v>#REF!</v>
      </c>
      <c r="BF46" s="176">
        <v>1.0</v>
      </c>
      <c r="BG46" s="103"/>
      <c r="BH46" s="124" t="str">
        <f t="shared" si="48"/>
        <v>#REF!</v>
      </c>
      <c r="BI46" s="107"/>
      <c r="BJ46" s="103"/>
      <c r="BK46" s="124" t="str">
        <f t="shared" si="49"/>
        <v>#REF!</v>
      </c>
      <c r="BL46" s="175">
        <v>1.0</v>
      </c>
      <c r="BM46" s="103"/>
      <c r="BN46" s="124" t="str">
        <f t="shared" si="50"/>
        <v>#REF!</v>
      </c>
      <c r="BO46" s="111">
        <v>0.0</v>
      </c>
      <c r="BP46" s="103"/>
      <c r="BQ46" s="111">
        <v>0.0</v>
      </c>
      <c r="BR46" s="103"/>
      <c r="BS46" s="117" t="str">
        <f t="shared" si="30"/>
        <v>#REF!</v>
      </c>
      <c r="BT46" s="177">
        <v>1.0E-4</v>
      </c>
      <c r="BU46" s="103"/>
      <c r="BV46" s="107"/>
      <c r="BW46" s="117" t="str">
        <f t="shared" si="31"/>
        <v>#REF!</v>
      </c>
      <c r="BX46" s="112"/>
      <c r="BY46" s="110">
        <v>0.0</v>
      </c>
      <c r="BZ46" s="2"/>
      <c r="CA46" s="2"/>
      <c r="CB46" s="112"/>
      <c r="CC46" s="110">
        <v>0.0</v>
      </c>
      <c r="CD46" s="112"/>
      <c r="CE46" s="110">
        <v>0.0</v>
      </c>
      <c r="CF46" s="112"/>
      <c r="CG46" s="110">
        <v>0.0</v>
      </c>
      <c r="CH46" s="112"/>
      <c r="CI46" s="110">
        <v>0.0</v>
      </c>
      <c r="CJ46" s="112"/>
      <c r="CK46" s="110">
        <v>0.0</v>
      </c>
      <c r="CL46" s="112"/>
      <c r="CM46" s="110">
        <v>0.0</v>
      </c>
      <c r="CN46" s="112"/>
      <c r="CO46" s="110">
        <v>0.0</v>
      </c>
      <c r="CP46" s="112"/>
      <c r="CQ46" s="110">
        <v>0.0</v>
      </c>
      <c r="CR46" s="113">
        <f t="shared" si="45"/>
        <v>0.0001</v>
      </c>
      <c r="CS46" s="113">
        <f t="shared" si="26"/>
        <v>0</v>
      </c>
      <c r="CT46" s="1"/>
      <c r="CU46" s="114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16"/>
      <c r="DH46" s="116"/>
      <c r="DI46" s="116"/>
      <c r="DJ46" s="116"/>
      <c r="DK46" s="116"/>
      <c r="DL46" s="1"/>
      <c r="DM46" s="1"/>
      <c r="DN46" s="1"/>
      <c r="DO46" s="1"/>
      <c r="DP46" s="1"/>
    </row>
    <row r="47">
      <c r="A47" s="161"/>
      <c r="B47" s="37" t="s">
        <v>135</v>
      </c>
      <c r="C47" s="173" t="s">
        <v>133</v>
      </c>
      <c r="D47" s="174" t="s">
        <v>138</v>
      </c>
      <c r="E47" s="97" t="str">
        <f t="shared" si="27"/>
        <v>N/A</v>
      </c>
      <c r="F47" s="98"/>
      <c r="G47" s="98"/>
      <c r="H47" s="98"/>
      <c r="I47" s="98"/>
      <c r="J47" s="98"/>
      <c r="K47" s="99"/>
      <c r="L47" s="98"/>
      <c r="M47" s="98"/>
      <c r="N47" s="98"/>
      <c r="O47" s="98"/>
      <c r="P47" s="98"/>
      <c r="Q47" s="100"/>
      <c r="R47" s="98"/>
      <c r="S47" s="98"/>
      <c r="T47" s="45"/>
      <c r="U47" s="45"/>
      <c r="V47" s="45"/>
      <c r="W47" s="45"/>
      <c r="X47" s="101"/>
      <c r="Y47" s="102"/>
      <c r="Z47" s="45"/>
      <c r="AA47" s="103"/>
      <c r="AB47" s="104"/>
      <c r="AC47" s="105"/>
      <c r="AD47" s="106"/>
      <c r="AE47" s="103"/>
      <c r="AF47" s="106"/>
      <c r="AG47" s="103"/>
      <c r="AH47" s="107"/>
      <c r="AI47" s="103"/>
      <c r="AJ47" s="107"/>
      <c r="AK47" s="106"/>
      <c r="AL47" s="103"/>
      <c r="AM47" s="107"/>
      <c r="AN47" s="107"/>
      <c r="AO47" s="103"/>
      <c r="AP47" s="107"/>
      <c r="AQ47" s="108"/>
      <c r="AR47" s="103"/>
      <c r="AS47" s="107"/>
      <c r="AT47" s="107"/>
      <c r="AU47" s="103"/>
      <c r="AV47" s="107"/>
      <c r="AW47" s="103"/>
      <c r="AX47" s="107"/>
      <c r="AY47" s="103"/>
      <c r="AZ47" s="107"/>
      <c r="BA47" s="103"/>
      <c r="BB47" s="107"/>
      <c r="BC47" s="175">
        <v>1.0</v>
      </c>
      <c r="BD47" s="103"/>
      <c r="BE47" s="129" t="str">
        <f t="shared" si="47"/>
        <v>#REF!</v>
      </c>
      <c r="BF47" s="176">
        <v>1.0</v>
      </c>
      <c r="BG47" s="103"/>
      <c r="BH47" s="124" t="str">
        <f t="shared" si="48"/>
        <v>#REF!</v>
      </c>
      <c r="BI47" s="107"/>
      <c r="BJ47" s="103"/>
      <c r="BK47" s="124" t="str">
        <f t="shared" si="49"/>
        <v>#REF!</v>
      </c>
      <c r="BL47" s="175">
        <v>1.0</v>
      </c>
      <c r="BM47" s="103"/>
      <c r="BN47" s="124" t="str">
        <f t="shared" si="50"/>
        <v>#REF!</v>
      </c>
      <c r="BO47" s="111">
        <v>0.0</v>
      </c>
      <c r="BP47" s="103"/>
      <c r="BQ47" s="177">
        <v>0.0</v>
      </c>
      <c r="BR47" s="103"/>
      <c r="BS47" s="117" t="str">
        <f t="shared" si="30"/>
        <v>#REF!</v>
      </c>
      <c r="BT47" s="177">
        <v>1.0E-4</v>
      </c>
      <c r="BU47" s="103"/>
      <c r="BV47" s="107"/>
      <c r="BW47" s="117" t="str">
        <f t="shared" si="31"/>
        <v>#REF!</v>
      </c>
      <c r="BX47" s="112"/>
      <c r="BY47" s="110">
        <v>0.0</v>
      </c>
      <c r="BZ47" s="2"/>
      <c r="CA47" s="2"/>
      <c r="CB47" s="112"/>
      <c r="CC47" s="110">
        <v>0.0</v>
      </c>
      <c r="CD47" s="112"/>
      <c r="CE47" s="110">
        <v>0.0</v>
      </c>
      <c r="CF47" s="112"/>
      <c r="CG47" s="110">
        <v>0.0</v>
      </c>
      <c r="CH47" s="112"/>
      <c r="CI47" s="110">
        <v>0.0</v>
      </c>
      <c r="CJ47" s="112"/>
      <c r="CK47" s="110">
        <v>0.0</v>
      </c>
      <c r="CL47" s="112"/>
      <c r="CM47" s="110">
        <v>0.0</v>
      </c>
      <c r="CN47" s="112"/>
      <c r="CO47" s="110">
        <v>0.0</v>
      </c>
      <c r="CP47" s="112"/>
      <c r="CQ47" s="110">
        <v>0.0</v>
      </c>
      <c r="CR47" s="113">
        <f t="shared" si="45"/>
        <v>0.0001</v>
      </c>
      <c r="CS47" s="113">
        <f t="shared" si="26"/>
        <v>0</v>
      </c>
      <c r="CT47" s="1"/>
      <c r="CU47" s="114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16"/>
      <c r="DH47" s="116"/>
      <c r="DI47" s="116"/>
      <c r="DJ47" s="116"/>
      <c r="DK47" s="116"/>
      <c r="DL47" s="1"/>
      <c r="DM47" s="1"/>
      <c r="DN47" s="1"/>
      <c r="DO47" s="1"/>
      <c r="DP47" s="1"/>
    </row>
    <row r="48">
      <c r="A48" s="161"/>
      <c r="B48" s="37" t="s">
        <v>135</v>
      </c>
      <c r="C48" s="173" t="s">
        <v>133</v>
      </c>
      <c r="D48" s="174" t="s">
        <v>139</v>
      </c>
      <c r="E48" s="97" t="str">
        <f t="shared" si="27"/>
        <v>N/A</v>
      </c>
      <c r="F48" s="98"/>
      <c r="G48" s="98"/>
      <c r="H48" s="98"/>
      <c r="I48" s="98"/>
      <c r="J48" s="98"/>
      <c r="K48" s="99"/>
      <c r="L48" s="98"/>
      <c r="M48" s="98"/>
      <c r="N48" s="98"/>
      <c r="O48" s="98"/>
      <c r="P48" s="98"/>
      <c r="Q48" s="100"/>
      <c r="R48" s="98"/>
      <c r="S48" s="98"/>
      <c r="T48" s="45"/>
      <c r="U48" s="45"/>
      <c r="V48" s="45"/>
      <c r="W48" s="45"/>
      <c r="X48" s="101"/>
      <c r="Y48" s="102"/>
      <c r="Z48" s="45"/>
      <c r="AA48" s="103"/>
      <c r="AB48" s="123"/>
      <c r="AC48" s="103"/>
      <c r="AD48" s="106"/>
      <c r="AE48" s="103"/>
      <c r="AF48" s="128"/>
      <c r="AG48" s="103"/>
      <c r="AH48" s="107"/>
      <c r="AI48" s="103"/>
      <c r="AJ48" s="107"/>
      <c r="AK48" s="107"/>
      <c r="AL48" s="103"/>
      <c r="AM48" s="107"/>
      <c r="AN48" s="107"/>
      <c r="AO48" s="103"/>
      <c r="AP48" s="107"/>
      <c r="AQ48" s="107"/>
      <c r="AR48" s="103"/>
      <c r="AS48" s="107"/>
      <c r="AT48" s="107"/>
      <c r="AU48" s="103"/>
      <c r="AV48" s="107"/>
      <c r="AW48" s="103"/>
      <c r="AX48" s="107"/>
      <c r="AY48" s="103"/>
      <c r="AZ48" s="107"/>
      <c r="BA48" s="103"/>
      <c r="BB48" s="107"/>
      <c r="BC48" s="48"/>
      <c r="BD48" s="103"/>
      <c r="BE48" s="48"/>
      <c r="BF48" s="106"/>
      <c r="BG48" s="103"/>
      <c r="BH48" s="107"/>
      <c r="BI48" s="107"/>
      <c r="BJ48" s="103"/>
      <c r="BK48" s="124" t="str">
        <f t="shared" si="49"/>
        <v>#REF!</v>
      </c>
      <c r="BL48" s="175">
        <v>1.0</v>
      </c>
      <c r="BM48" s="103"/>
      <c r="BN48" s="124" t="str">
        <f t="shared" si="50"/>
        <v>#REF!</v>
      </c>
      <c r="BO48" s="111">
        <v>0.0</v>
      </c>
      <c r="BP48" s="103"/>
      <c r="BQ48" s="111">
        <v>0.0</v>
      </c>
      <c r="BR48" s="103"/>
      <c r="BS48" s="117" t="str">
        <f t="shared" si="30"/>
        <v>#REF!</v>
      </c>
      <c r="BT48" s="111">
        <v>1.0E-4</v>
      </c>
      <c r="BU48" s="103"/>
      <c r="BV48" s="107"/>
      <c r="BW48" s="117" t="str">
        <f t="shared" si="31"/>
        <v>#REF!</v>
      </c>
      <c r="BX48" s="112"/>
      <c r="BY48" s="110">
        <v>0.0</v>
      </c>
      <c r="BZ48" s="2"/>
      <c r="CA48" s="2"/>
      <c r="CB48" s="112"/>
      <c r="CC48" s="110">
        <v>0.0</v>
      </c>
      <c r="CD48" s="112"/>
      <c r="CE48" s="110">
        <v>0.0</v>
      </c>
      <c r="CF48" s="112"/>
      <c r="CG48" s="110">
        <v>0.0</v>
      </c>
      <c r="CH48" s="112"/>
      <c r="CI48" s="110">
        <v>0.0</v>
      </c>
      <c r="CJ48" s="112"/>
      <c r="CK48" s="110">
        <v>0.0</v>
      </c>
      <c r="CL48" s="112"/>
      <c r="CM48" s="110">
        <v>0.0</v>
      </c>
      <c r="CN48" s="112"/>
      <c r="CO48" s="110">
        <v>0.0</v>
      </c>
      <c r="CP48" s="112"/>
      <c r="CQ48" s="110">
        <v>0.0</v>
      </c>
      <c r="CR48" s="113">
        <f t="shared" si="45"/>
        <v>0.0001</v>
      </c>
      <c r="CS48" s="113">
        <f t="shared" si="26"/>
        <v>0</v>
      </c>
      <c r="CT48" s="1"/>
      <c r="CU48" s="114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16"/>
      <c r="DH48" s="116"/>
      <c r="DI48" s="116"/>
      <c r="DJ48" s="116"/>
      <c r="DK48" s="116"/>
      <c r="DL48" s="1"/>
      <c r="DM48" s="1"/>
      <c r="DN48" s="1"/>
      <c r="DO48" s="1"/>
      <c r="DP48" s="1"/>
    </row>
    <row r="49">
      <c r="A49" s="161"/>
      <c r="B49" s="37" t="s">
        <v>140</v>
      </c>
      <c r="C49" s="95" t="s">
        <v>141</v>
      </c>
      <c r="D49" s="96" t="s">
        <v>142</v>
      </c>
      <c r="E49" s="97" t="str">
        <f t="shared" si="27"/>
        <v>N/A</v>
      </c>
      <c r="F49" s="98"/>
      <c r="G49" s="98"/>
      <c r="H49" s="98"/>
      <c r="I49" s="98"/>
      <c r="J49" s="98"/>
      <c r="K49" s="99"/>
      <c r="L49" s="98"/>
      <c r="M49" s="98"/>
      <c r="N49" s="98"/>
      <c r="O49" s="98"/>
      <c r="P49" s="98"/>
      <c r="Q49" s="100"/>
      <c r="R49" s="136">
        <v>225090.0</v>
      </c>
      <c r="S49" s="135">
        <v>0.0</v>
      </c>
      <c r="T49" s="45"/>
      <c r="U49" s="45"/>
      <c r="V49" s="45"/>
      <c r="W49" s="135">
        <v>0.0</v>
      </c>
      <c r="X49" s="139" t="str">
        <f>ifna(VLOOKUP($D49,'8.28.2023 - WIP PROJECTIONS'!$B$2:$AM$198,19,false),0)</f>
        <v>#REF!</v>
      </c>
      <c r="Y49" s="140">
        <v>0.0</v>
      </c>
      <c r="Z49" s="135">
        <v>0.0</v>
      </c>
      <c r="AA49" s="110">
        <v>0.0</v>
      </c>
      <c r="AB49" s="141">
        <v>0.0</v>
      </c>
      <c r="AC49" s="110">
        <v>0.0</v>
      </c>
      <c r="AD49" s="124">
        <v>0.0</v>
      </c>
      <c r="AE49" s="110">
        <v>0.0</v>
      </c>
      <c r="AF49" s="124">
        <v>0.0</v>
      </c>
      <c r="AG49" s="110">
        <v>0.0</v>
      </c>
      <c r="AH49" s="124">
        <v>0.0</v>
      </c>
      <c r="AI49" s="110">
        <v>0.0</v>
      </c>
      <c r="AJ49" s="124" t="str">
        <f>IFNA(SUM(AH49-VLOOKUP($D49,'1.29.24 - WIP PROJECTIONS'!$D$2:$AO$214,30,FALSE)), "JOB NOT LISTED PRV WK")</f>
        <v>#REF!</v>
      </c>
      <c r="AK49" s="142">
        <v>229845.0</v>
      </c>
      <c r="AL49" s="110">
        <v>229845.0</v>
      </c>
      <c r="AM49" s="124" t="str">
        <f>IFNA(SUM(AK49-VLOOKUP($D49,'2.20.24 - WIP PROJECTIONS'!$D$2:$AO$214,33,FALSE)), "JOB NOT LISTED PRV WK")</f>
        <v>#REF!</v>
      </c>
      <c r="AN49" s="107"/>
      <c r="AO49" s="103"/>
      <c r="AP49" s="124" t="str">
        <f>IFNA(SUM(AN49-VLOOKUP($D49,'4.1.24 - WIP PROJECTIONS'!$D$2:$AO$214,36,FALSE)), "JOB NOT LISTED PRV WK")</f>
        <v>#REF!</v>
      </c>
      <c r="AQ49" s="107"/>
      <c r="AR49" s="110">
        <v>0.0</v>
      </c>
      <c r="AS49" s="124" t="str">
        <f>IFNA(SUM(AQ49-VLOOKUP($D49,' 5.6.24 - WIP PROJECTIONS'!$D$2:$AV$214,39,FALSE)), "JOB NOT LISTED PRV WK")</f>
        <v>#REF!</v>
      </c>
      <c r="AT49" s="107"/>
      <c r="AU49" s="110">
        <v>0.0</v>
      </c>
      <c r="AV49" s="107"/>
      <c r="AW49" s="110">
        <v>0.0</v>
      </c>
      <c r="AX49" s="107"/>
      <c r="AY49" s="110">
        <v>0.0</v>
      </c>
      <c r="AZ49" s="107"/>
      <c r="BA49" s="110">
        <v>0.0</v>
      </c>
      <c r="BB49" s="124" t="str">
        <f t="shared" ref="BB49:BB50" si="51">IFNA(SUM(AZ49-VLOOKUP($D49,'8.26.24 - WIP PROJECTIONS'!$D$2:$BX$214,48,FALSE)), AZ49)</f>
        <v>#REF!</v>
      </c>
      <c r="BC49" s="107"/>
      <c r="BD49" s="103"/>
      <c r="BE49" s="129" t="str">
        <f t="shared" ref="BE49:BE50" si="52">IFNA(SUM(BC49-VLOOKUP($D49,'10.14.24 - WIP PROJECTIONS'!$D$2:$BX$214,51,FALSE)), BC49)</f>
        <v>#REF!</v>
      </c>
      <c r="BF49" s="107"/>
      <c r="BG49" s="103"/>
      <c r="BH49" s="124" t="str">
        <f t="shared" ref="BH49:BH50" si="53">IFNA(SUM(BF49-VLOOKUP($D49,'10.28.24 - WIP PROJECTIONS'!$D$2:$BX$214,54,FALSE)), BF49)</f>
        <v>#REF!</v>
      </c>
      <c r="BI49" s="112"/>
      <c r="BJ49" s="103"/>
      <c r="BK49" s="124" t="str">
        <f t="shared" si="49"/>
        <v>#REF!</v>
      </c>
      <c r="BL49" s="112"/>
      <c r="BM49" s="103"/>
      <c r="BN49" s="124" t="str">
        <f t="shared" si="50"/>
        <v>#REF!</v>
      </c>
      <c r="BO49" s="111">
        <v>0.0</v>
      </c>
      <c r="BP49" s="103"/>
      <c r="BQ49" s="109">
        <v>236740.0</v>
      </c>
      <c r="BR49" s="110">
        <v>236740.0</v>
      </c>
      <c r="BS49" s="117" t="str">
        <f t="shared" si="30"/>
        <v>#REF!</v>
      </c>
      <c r="BT49" s="126">
        <v>1.0E-4</v>
      </c>
      <c r="BU49" s="103"/>
      <c r="BV49" s="107"/>
      <c r="BW49" s="117" t="str">
        <f t="shared" si="31"/>
        <v>#REF!</v>
      </c>
      <c r="BX49" s="112"/>
      <c r="BY49" s="110">
        <v>0.0</v>
      </c>
      <c r="BZ49" s="2"/>
      <c r="CA49" s="2"/>
      <c r="CB49" s="112"/>
      <c r="CC49" s="110">
        <v>0.0</v>
      </c>
      <c r="CD49" s="112"/>
      <c r="CE49" s="110">
        <v>0.0</v>
      </c>
      <c r="CF49" s="112"/>
      <c r="CG49" s="110">
        <v>0.0</v>
      </c>
      <c r="CH49" s="112"/>
      <c r="CI49" s="110">
        <v>0.0</v>
      </c>
      <c r="CJ49" s="112"/>
      <c r="CK49" s="110">
        <v>0.0</v>
      </c>
      <c r="CL49" s="112"/>
      <c r="CM49" s="110">
        <v>0.0</v>
      </c>
      <c r="CN49" s="112"/>
      <c r="CO49" s="110">
        <v>0.0</v>
      </c>
      <c r="CP49" s="112"/>
      <c r="CQ49" s="110">
        <v>0.0</v>
      </c>
      <c r="CR49" s="113">
        <f t="shared" si="45"/>
        <v>236740.0001</v>
      </c>
      <c r="CS49" s="113">
        <f t="shared" si="26"/>
        <v>0</v>
      </c>
      <c r="CT49" s="1"/>
      <c r="CU49" s="114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16"/>
      <c r="DH49" s="116"/>
      <c r="DI49" s="116"/>
      <c r="DJ49" s="116"/>
      <c r="DK49" s="116"/>
      <c r="DL49" s="1"/>
      <c r="DM49" s="1"/>
      <c r="DN49" s="1"/>
      <c r="DO49" s="1"/>
      <c r="DP49" s="1"/>
    </row>
    <row r="50">
      <c r="A50" s="161"/>
      <c r="B50" s="37" t="s">
        <v>140</v>
      </c>
      <c r="C50" s="95">
        <v>24421.0</v>
      </c>
      <c r="D50" s="96" t="s">
        <v>143</v>
      </c>
      <c r="E50" s="97" t="str">
        <f t="shared" si="27"/>
        <v>N/A</v>
      </c>
      <c r="F50" s="98"/>
      <c r="G50" s="98"/>
      <c r="H50" s="98"/>
      <c r="I50" s="98"/>
      <c r="J50" s="98"/>
      <c r="K50" s="99"/>
      <c r="L50" s="98"/>
      <c r="M50" s="98"/>
      <c r="N50" s="98"/>
      <c r="O50" s="98"/>
      <c r="P50" s="98"/>
      <c r="Q50" s="100"/>
      <c r="R50" s="98"/>
      <c r="S50" s="98"/>
      <c r="T50" s="45"/>
      <c r="U50" s="45"/>
      <c r="V50" s="45"/>
      <c r="W50" s="45"/>
      <c r="X50" s="101"/>
      <c r="Y50" s="102"/>
      <c r="Z50" s="45"/>
      <c r="AA50" s="103"/>
      <c r="AB50" s="123"/>
      <c r="AC50" s="103"/>
      <c r="AD50" s="106"/>
      <c r="AE50" s="103"/>
      <c r="AF50" s="128"/>
      <c r="AG50" s="103"/>
      <c r="AH50" s="107"/>
      <c r="AI50" s="103"/>
      <c r="AJ50" s="107"/>
      <c r="AK50" s="107"/>
      <c r="AL50" s="103"/>
      <c r="AM50" s="107"/>
      <c r="AN50" s="107"/>
      <c r="AO50" s="103"/>
      <c r="AP50" s="107"/>
      <c r="AQ50" s="107"/>
      <c r="AR50" s="103"/>
      <c r="AS50" s="107"/>
      <c r="AT50" s="107"/>
      <c r="AU50" s="103"/>
      <c r="AV50" s="107"/>
      <c r="AW50" s="103"/>
      <c r="AX50" s="107"/>
      <c r="AY50" s="103"/>
      <c r="AZ50" s="107"/>
      <c r="BA50" s="103"/>
      <c r="BB50" s="124" t="str">
        <f t="shared" si="51"/>
        <v>#REF!</v>
      </c>
      <c r="BC50" s="107"/>
      <c r="BD50" s="103"/>
      <c r="BE50" s="129" t="str">
        <f t="shared" si="52"/>
        <v>#REF!</v>
      </c>
      <c r="BF50" s="124">
        <v>0.0</v>
      </c>
      <c r="BG50" s="110">
        <v>0.0</v>
      </c>
      <c r="BH50" s="124" t="str">
        <f t="shared" si="53"/>
        <v>#REF!</v>
      </c>
      <c r="BI50" s="124">
        <v>0.0</v>
      </c>
      <c r="BJ50" s="110">
        <v>0.0</v>
      </c>
      <c r="BK50" s="124" t="str">
        <f t="shared" si="49"/>
        <v>#REF!</v>
      </c>
      <c r="BL50" s="107"/>
      <c r="BM50" s="103"/>
      <c r="BN50" s="124" t="str">
        <f t="shared" si="50"/>
        <v>#REF!</v>
      </c>
      <c r="BO50" s="109">
        <v>146451.6</v>
      </c>
      <c r="BP50" s="110">
        <v>140000.0</v>
      </c>
      <c r="BQ50" s="109">
        <v>56807.2</v>
      </c>
      <c r="BR50" s="110">
        <v>56807.2</v>
      </c>
      <c r="BS50" s="147" t="str">
        <f t="shared" si="30"/>
        <v>#REF!</v>
      </c>
      <c r="BT50" s="111">
        <v>1.0E-4</v>
      </c>
      <c r="BU50" s="103"/>
      <c r="BV50" s="107"/>
      <c r="BW50" s="117" t="str">
        <f t="shared" si="31"/>
        <v>#REF!</v>
      </c>
      <c r="BX50" s="112"/>
      <c r="BY50" s="110">
        <v>0.0</v>
      </c>
      <c r="BZ50" s="2"/>
      <c r="CA50" s="2"/>
      <c r="CB50" s="112"/>
      <c r="CC50" s="110">
        <v>0.0</v>
      </c>
      <c r="CD50" s="112"/>
      <c r="CE50" s="110">
        <v>0.0</v>
      </c>
      <c r="CF50" s="112"/>
      <c r="CG50" s="110">
        <v>0.0</v>
      </c>
      <c r="CH50" s="112"/>
      <c r="CI50" s="110">
        <v>0.0</v>
      </c>
      <c r="CJ50" s="112"/>
      <c r="CK50" s="110">
        <v>0.0</v>
      </c>
      <c r="CL50" s="112"/>
      <c r="CM50" s="110">
        <v>0.0</v>
      </c>
      <c r="CN50" s="112"/>
      <c r="CO50" s="110">
        <v>0.0</v>
      </c>
      <c r="CP50" s="112"/>
      <c r="CQ50" s="110">
        <v>0.0</v>
      </c>
      <c r="CR50" s="113">
        <f t="shared" si="45"/>
        <v>203258.8001</v>
      </c>
      <c r="CS50" s="113">
        <f t="shared" si="26"/>
        <v>0</v>
      </c>
      <c r="CT50" s="1"/>
      <c r="CU50" s="114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16"/>
      <c r="DH50" s="116"/>
      <c r="DI50" s="116"/>
      <c r="DJ50" s="116"/>
      <c r="DK50" s="116"/>
      <c r="DL50" s="1"/>
      <c r="DM50" s="1"/>
      <c r="DN50" s="1"/>
      <c r="DO50" s="1"/>
      <c r="DP50" s="1"/>
    </row>
    <row r="51">
      <c r="A51" s="161"/>
      <c r="B51" s="37" t="s">
        <v>140</v>
      </c>
      <c r="C51" s="95">
        <v>24498.0</v>
      </c>
      <c r="D51" s="96" t="s">
        <v>144</v>
      </c>
      <c r="E51" s="97" t="str">
        <f t="shared" si="27"/>
        <v>N/A</v>
      </c>
      <c r="F51" s="98"/>
      <c r="G51" s="98"/>
      <c r="H51" s="98"/>
      <c r="I51" s="98"/>
      <c r="J51" s="98"/>
      <c r="K51" s="99"/>
      <c r="L51" s="98"/>
      <c r="M51" s="98"/>
      <c r="N51" s="98"/>
      <c r="O51" s="98"/>
      <c r="P51" s="98"/>
      <c r="Q51" s="100"/>
      <c r="R51" s="98"/>
      <c r="S51" s="98"/>
      <c r="T51" s="45"/>
      <c r="U51" s="45"/>
      <c r="V51" s="45"/>
      <c r="W51" s="45"/>
      <c r="X51" s="101"/>
      <c r="Y51" s="102"/>
      <c r="Z51" s="45"/>
      <c r="AA51" s="103"/>
      <c r="AB51" s="104"/>
      <c r="AC51" s="105"/>
      <c r="AD51" s="106"/>
      <c r="AE51" s="103"/>
      <c r="AF51" s="106"/>
      <c r="AG51" s="103"/>
      <c r="AH51" s="107"/>
      <c r="AI51" s="103"/>
      <c r="AJ51" s="107"/>
      <c r="AK51" s="106"/>
      <c r="AL51" s="103"/>
      <c r="AM51" s="107"/>
      <c r="AN51" s="107"/>
      <c r="AO51" s="103"/>
      <c r="AP51" s="107"/>
      <c r="AQ51" s="108"/>
      <c r="AR51" s="103"/>
      <c r="AS51" s="107"/>
      <c r="AT51" s="107"/>
      <c r="AU51" s="103"/>
      <c r="AV51" s="107"/>
      <c r="AW51" s="103"/>
      <c r="AX51" s="107"/>
      <c r="AY51" s="103"/>
      <c r="AZ51" s="107"/>
      <c r="BA51" s="103"/>
      <c r="BB51" s="107"/>
      <c r="BC51" s="107"/>
      <c r="BD51" s="103"/>
      <c r="BE51" s="48"/>
      <c r="BF51" s="107"/>
      <c r="BG51" s="103"/>
      <c r="BH51" s="107"/>
      <c r="BI51" s="107"/>
      <c r="BJ51" s="103"/>
      <c r="BK51" s="124" t="str">
        <f t="shared" si="49"/>
        <v>#REF!</v>
      </c>
      <c r="BL51" s="109">
        <v>8766.41</v>
      </c>
      <c r="BM51" s="110">
        <v>8766.41</v>
      </c>
      <c r="BN51" s="124" t="str">
        <f t="shared" si="50"/>
        <v>#REF!</v>
      </c>
      <c r="BO51" s="111">
        <v>0.0</v>
      </c>
      <c r="BP51" s="103"/>
      <c r="BQ51" s="111">
        <v>0.0</v>
      </c>
      <c r="BR51" s="103"/>
      <c r="BS51" s="117" t="str">
        <f t="shared" si="30"/>
        <v>#REF!</v>
      </c>
      <c r="BT51" s="111">
        <v>1.0E-4</v>
      </c>
      <c r="BU51" s="103"/>
      <c r="BV51" s="107"/>
      <c r="BW51" s="117" t="str">
        <f t="shared" si="31"/>
        <v>#REF!</v>
      </c>
      <c r="BX51" s="112"/>
      <c r="BY51" s="110">
        <v>0.0</v>
      </c>
      <c r="BZ51" s="2"/>
      <c r="CA51" s="2"/>
      <c r="CB51" s="112"/>
      <c r="CC51" s="110">
        <v>0.0</v>
      </c>
      <c r="CD51" s="112"/>
      <c r="CE51" s="110">
        <v>0.0</v>
      </c>
      <c r="CF51" s="112"/>
      <c r="CG51" s="110">
        <v>0.0</v>
      </c>
      <c r="CH51" s="112"/>
      <c r="CI51" s="110">
        <v>0.0</v>
      </c>
      <c r="CJ51" s="112"/>
      <c r="CK51" s="110">
        <v>0.0</v>
      </c>
      <c r="CL51" s="112"/>
      <c r="CM51" s="110">
        <v>0.0</v>
      </c>
      <c r="CN51" s="112"/>
      <c r="CO51" s="110">
        <v>0.0</v>
      </c>
      <c r="CP51" s="112"/>
      <c r="CQ51" s="110">
        <v>0.0</v>
      </c>
      <c r="CR51" s="113">
        <f t="shared" si="45"/>
        <v>0.0001</v>
      </c>
      <c r="CS51" s="113">
        <f t="shared" si="26"/>
        <v>0</v>
      </c>
      <c r="CT51" s="1"/>
      <c r="CU51" s="114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16"/>
      <c r="DH51" s="116"/>
      <c r="DI51" s="116"/>
      <c r="DJ51" s="116"/>
      <c r="DK51" s="116"/>
      <c r="DL51" s="1"/>
      <c r="DM51" s="1"/>
      <c r="DN51" s="1"/>
      <c r="DO51" s="1"/>
      <c r="DP51" s="1"/>
    </row>
    <row r="52">
      <c r="A52" s="161"/>
      <c r="B52" s="37" t="s">
        <v>140</v>
      </c>
      <c r="C52" s="95">
        <v>24497.0</v>
      </c>
      <c r="D52" s="96" t="s">
        <v>145</v>
      </c>
      <c r="E52" s="97" t="str">
        <f t="shared" si="27"/>
        <v>N/A</v>
      </c>
      <c r="F52" s="98"/>
      <c r="G52" s="98"/>
      <c r="H52" s="98"/>
      <c r="I52" s="98"/>
      <c r="J52" s="98"/>
      <c r="K52" s="99"/>
      <c r="L52" s="98"/>
      <c r="M52" s="98"/>
      <c r="N52" s="98"/>
      <c r="O52" s="98"/>
      <c r="P52" s="98"/>
      <c r="Q52" s="100"/>
      <c r="R52" s="98"/>
      <c r="S52" s="98"/>
      <c r="T52" s="45"/>
      <c r="U52" s="45"/>
      <c r="V52" s="45"/>
      <c r="W52" s="45"/>
      <c r="X52" s="101"/>
      <c r="Y52" s="102"/>
      <c r="Z52" s="45"/>
      <c r="AA52" s="103"/>
      <c r="AB52" s="104"/>
      <c r="AC52" s="105"/>
      <c r="AD52" s="106"/>
      <c r="AE52" s="103"/>
      <c r="AF52" s="106"/>
      <c r="AG52" s="103"/>
      <c r="AH52" s="107"/>
      <c r="AI52" s="103"/>
      <c r="AJ52" s="107"/>
      <c r="AK52" s="106"/>
      <c r="AL52" s="103"/>
      <c r="AM52" s="107"/>
      <c r="AN52" s="107"/>
      <c r="AO52" s="103"/>
      <c r="AP52" s="107"/>
      <c r="AQ52" s="108"/>
      <c r="AR52" s="103"/>
      <c r="AS52" s="107"/>
      <c r="AT52" s="107"/>
      <c r="AU52" s="103"/>
      <c r="AV52" s="107"/>
      <c r="AW52" s="103"/>
      <c r="AX52" s="107"/>
      <c r="AY52" s="103"/>
      <c r="AZ52" s="107"/>
      <c r="BA52" s="103"/>
      <c r="BB52" s="107"/>
      <c r="BC52" s="107"/>
      <c r="BD52" s="103"/>
      <c r="BE52" s="48"/>
      <c r="BF52" s="107"/>
      <c r="BG52" s="103"/>
      <c r="BH52" s="107"/>
      <c r="BI52" s="107"/>
      <c r="BJ52" s="103"/>
      <c r="BK52" s="124" t="str">
        <f t="shared" si="49"/>
        <v>#REF!</v>
      </c>
      <c r="BL52" s="109">
        <v>10428.42</v>
      </c>
      <c r="BM52" s="110">
        <v>10428.42</v>
      </c>
      <c r="BN52" s="124" t="str">
        <f t="shared" si="50"/>
        <v>#REF!</v>
      </c>
      <c r="BO52" s="111">
        <v>0.0</v>
      </c>
      <c r="BP52" s="103"/>
      <c r="BQ52" s="111">
        <v>0.0</v>
      </c>
      <c r="BR52" s="103"/>
      <c r="BS52" s="117" t="str">
        <f t="shared" si="30"/>
        <v>#REF!</v>
      </c>
      <c r="BT52" s="111">
        <v>1.0E-4</v>
      </c>
      <c r="BU52" s="103"/>
      <c r="BV52" s="107"/>
      <c r="BW52" s="117" t="str">
        <f t="shared" si="31"/>
        <v>#REF!</v>
      </c>
      <c r="BX52" s="112"/>
      <c r="BY52" s="110">
        <v>0.0</v>
      </c>
      <c r="BZ52" s="2"/>
      <c r="CA52" s="2"/>
      <c r="CB52" s="112"/>
      <c r="CC52" s="110">
        <v>0.0</v>
      </c>
      <c r="CD52" s="112"/>
      <c r="CE52" s="110">
        <v>0.0</v>
      </c>
      <c r="CF52" s="112"/>
      <c r="CG52" s="110">
        <v>0.0</v>
      </c>
      <c r="CH52" s="112"/>
      <c r="CI52" s="110">
        <v>0.0</v>
      </c>
      <c r="CJ52" s="112"/>
      <c r="CK52" s="110">
        <v>0.0</v>
      </c>
      <c r="CL52" s="112"/>
      <c r="CM52" s="110">
        <v>0.0</v>
      </c>
      <c r="CN52" s="112"/>
      <c r="CO52" s="110">
        <v>0.0</v>
      </c>
      <c r="CP52" s="112"/>
      <c r="CQ52" s="110">
        <v>0.0</v>
      </c>
      <c r="CR52" s="113">
        <f t="shared" si="45"/>
        <v>0.0001</v>
      </c>
      <c r="CS52" s="113">
        <f t="shared" si="26"/>
        <v>0</v>
      </c>
      <c r="CT52" s="1"/>
      <c r="CU52" s="114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16"/>
      <c r="DH52" s="116"/>
      <c r="DI52" s="116"/>
      <c r="DJ52" s="116"/>
      <c r="DK52" s="116"/>
      <c r="DL52" s="1"/>
      <c r="DM52" s="1"/>
      <c r="DN52" s="1"/>
      <c r="DO52" s="1"/>
      <c r="DP52" s="1"/>
    </row>
    <row r="53">
      <c r="A53" s="161"/>
      <c r="B53" s="37" t="s">
        <v>140</v>
      </c>
      <c r="C53" s="95">
        <v>24494.0</v>
      </c>
      <c r="D53" s="96" t="s">
        <v>146</v>
      </c>
      <c r="E53" s="97" t="str">
        <f t="shared" si="27"/>
        <v>N/A</v>
      </c>
      <c r="F53" s="98"/>
      <c r="G53" s="98"/>
      <c r="H53" s="98"/>
      <c r="I53" s="98"/>
      <c r="J53" s="98"/>
      <c r="K53" s="99"/>
      <c r="L53" s="98"/>
      <c r="M53" s="98"/>
      <c r="N53" s="98"/>
      <c r="O53" s="98"/>
      <c r="P53" s="98"/>
      <c r="Q53" s="100"/>
      <c r="R53" s="98"/>
      <c r="S53" s="98"/>
      <c r="T53" s="45"/>
      <c r="U53" s="45"/>
      <c r="V53" s="45"/>
      <c r="W53" s="45"/>
      <c r="X53" s="101"/>
      <c r="Y53" s="102"/>
      <c r="Z53" s="45"/>
      <c r="AA53" s="103"/>
      <c r="AB53" s="104"/>
      <c r="AC53" s="105"/>
      <c r="AD53" s="106"/>
      <c r="AE53" s="103"/>
      <c r="AF53" s="106"/>
      <c r="AG53" s="103"/>
      <c r="AH53" s="107"/>
      <c r="AI53" s="103"/>
      <c r="AJ53" s="107"/>
      <c r="AK53" s="106"/>
      <c r="AL53" s="103"/>
      <c r="AM53" s="107"/>
      <c r="AN53" s="107"/>
      <c r="AO53" s="103"/>
      <c r="AP53" s="107"/>
      <c r="AQ53" s="108"/>
      <c r="AR53" s="103"/>
      <c r="AS53" s="107"/>
      <c r="AT53" s="107"/>
      <c r="AU53" s="103"/>
      <c r="AV53" s="107"/>
      <c r="AW53" s="103"/>
      <c r="AX53" s="107"/>
      <c r="AY53" s="103"/>
      <c r="AZ53" s="107"/>
      <c r="BA53" s="103"/>
      <c r="BB53" s="107"/>
      <c r="BC53" s="107"/>
      <c r="BD53" s="103"/>
      <c r="BE53" s="48"/>
      <c r="BF53" s="107"/>
      <c r="BG53" s="103"/>
      <c r="BH53" s="107"/>
      <c r="BI53" s="107"/>
      <c r="BJ53" s="103"/>
      <c r="BK53" s="124" t="str">
        <f t="shared" si="49"/>
        <v>#REF!</v>
      </c>
      <c r="BL53" s="109">
        <v>5800.0</v>
      </c>
      <c r="BM53" s="110">
        <v>5800.0</v>
      </c>
      <c r="BN53" s="124" t="str">
        <f t="shared" si="50"/>
        <v>#REF!</v>
      </c>
      <c r="BO53" s="111">
        <v>0.0</v>
      </c>
      <c r="BP53" s="103"/>
      <c r="BQ53" s="111">
        <v>0.0</v>
      </c>
      <c r="BR53" s="103"/>
      <c r="BS53" s="117" t="str">
        <f t="shared" si="30"/>
        <v>#REF!</v>
      </c>
      <c r="BT53" s="111">
        <v>1.0E-4</v>
      </c>
      <c r="BU53" s="103"/>
      <c r="BV53" s="107"/>
      <c r="BW53" s="117" t="str">
        <f t="shared" si="31"/>
        <v>#REF!</v>
      </c>
      <c r="BX53" s="112"/>
      <c r="BY53" s="110">
        <v>0.0</v>
      </c>
      <c r="BZ53" s="2"/>
      <c r="CA53" s="2"/>
      <c r="CB53" s="112"/>
      <c r="CC53" s="110">
        <v>0.0</v>
      </c>
      <c r="CD53" s="112"/>
      <c r="CE53" s="110">
        <v>0.0</v>
      </c>
      <c r="CF53" s="112"/>
      <c r="CG53" s="110">
        <v>0.0</v>
      </c>
      <c r="CH53" s="112"/>
      <c r="CI53" s="110">
        <v>0.0</v>
      </c>
      <c r="CJ53" s="112"/>
      <c r="CK53" s="110">
        <v>0.0</v>
      </c>
      <c r="CL53" s="112"/>
      <c r="CM53" s="110">
        <v>0.0</v>
      </c>
      <c r="CN53" s="112"/>
      <c r="CO53" s="110">
        <v>0.0</v>
      </c>
      <c r="CP53" s="112"/>
      <c r="CQ53" s="110">
        <v>0.0</v>
      </c>
      <c r="CR53" s="113">
        <f t="shared" si="45"/>
        <v>0.0001</v>
      </c>
      <c r="CS53" s="113">
        <f t="shared" si="26"/>
        <v>0</v>
      </c>
      <c r="CT53" s="1"/>
      <c r="CU53" s="114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16"/>
      <c r="DH53" s="116"/>
      <c r="DI53" s="116"/>
      <c r="DJ53" s="116"/>
      <c r="DK53" s="116"/>
      <c r="DL53" s="1"/>
      <c r="DM53" s="1"/>
      <c r="DN53" s="1"/>
      <c r="DO53" s="1"/>
      <c r="DP53" s="1"/>
    </row>
    <row r="54">
      <c r="A54" s="161"/>
      <c r="B54" s="37" t="s">
        <v>140</v>
      </c>
      <c r="C54" s="95">
        <v>24421.0</v>
      </c>
      <c r="D54" s="96" t="s">
        <v>147</v>
      </c>
      <c r="E54" s="97" t="str">
        <f t="shared" si="27"/>
        <v>N/A</v>
      </c>
      <c r="F54" s="98"/>
      <c r="G54" s="98"/>
      <c r="H54" s="98"/>
      <c r="I54" s="98"/>
      <c r="J54" s="98"/>
      <c r="K54" s="99"/>
      <c r="L54" s="98"/>
      <c r="M54" s="98"/>
      <c r="N54" s="98"/>
      <c r="O54" s="98"/>
      <c r="P54" s="98"/>
      <c r="Q54" s="100"/>
      <c r="R54" s="98"/>
      <c r="S54" s="98"/>
      <c r="T54" s="45"/>
      <c r="U54" s="45"/>
      <c r="V54" s="45"/>
      <c r="W54" s="45"/>
      <c r="X54" s="101"/>
      <c r="Y54" s="102"/>
      <c r="Z54" s="45"/>
      <c r="AA54" s="103"/>
      <c r="AB54" s="123"/>
      <c r="AC54" s="103"/>
      <c r="AD54" s="106"/>
      <c r="AE54" s="103"/>
      <c r="AF54" s="128"/>
      <c r="AG54" s="103"/>
      <c r="AH54" s="107"/>
      <c r="AI54" s="103"/>
      <c r="AJ54" s="107"/>
      <c r="AK54" s="107"/>
      <c r="AL54" s="103"/>
      <c r="AM54" s="107"/>
      <c r="AN54" s="107"/>
      <c r="AO54" s="103"/>
      <c r="AP54" s="107"/>
      <c r="AQ54" s="107"/>
      <c r="AR54" s="103"/>
      <c r="AS54" s="107"/>
      <c r="AT54" s="107"/>
      <c r="AU54" s="103"/>
      <c r="AV54" s="107"/>
      <c r="AW54" s="103"/>
      <c r="AX54" s="107"/>
      <c r="AY54" s="103"/>
      <c r="AZ54" s="107"/>
      <c r="BA54" s="103"/>
      <c r="BB54" s="124" t="str">
        <f t="shared" ref="BB54:BB55" si="54">IFNA(SUM(AZ54-VLOOKUP($D54,'8.26.24 - WIP PROJECTIONS'!$D$2:$BX$214,48,FALSE)), AZ54)</f>
        <v>#REF!</v>
      </c>
      <c r="BC54" s="107"/>
      <c r="BD54" s="103"/>
      <c r="BE54" s="129" t="str">
        <f t="shared" ref="BE54:BE55" si="55">IFNA(SUM(BC54-VLOOKUP($D54,'10.14.24 - WIP PROJECTIONS'!$D$2:$BX$214,51,FALSE)), BC54)</f>
        <v>#REF!</v>
      </c>
      <c r="BF54" s="124">
        <v>0.0</v>
      </c>
      <c r="BG54" s="110">
        <v>0.0</v>
      </c>
      <c r="BH54" s="124" t="str">
        <f t="shared" ref="BH54:BH55" si="56">IFNA(SUM(BF54-VLOOKUP($D54,'10.28.24 - WIP PROJECTIONS'!$D$2:$BX$214,54,FALSE)), BF54)</f>
        <v>#REF!</v>
      </c>
      <c r="BI54" s="124">
        <v>0.0</v>
      </c>
      <c r="BJ54" s="110">
        <v>0.0</v>
      </c>
      <c r="BK54" s="124" t="str">
        <f t="shared" si="49"/>
        <v>#REF!</v>
      </c>
      <c r="BL54" s="109">
        <v>24381.0</v>
      </c>
      <c r="BM54" s="110">
        <v>24381.0</v>
      </c>
      <c r="BN54" s="124" t="str">
        <f t="shared" si="50"/>
        <v>#REF!</v>
      </c>
      <c r="BO54" s="111">
        <v>0.0</v>
      </c>
      <c r="BP54" s="103"/>
      <c r="BQ54" s="111">
        <v>0.0</v>
      </c>
      <c r="BR54" s="103"/>
      <c r="BS54" s="117" t="str">
        <f t="shared" si="30"/>
        <v>#REF!</v>
      </c>
      <c r="BT54" s="111">
        <v>1.0E-4</v>
      </c>
      <c r="BU54" s="103"/>
      <c r="BV54" s="107"/>
      <c r="BW54" s="117" t="str">
        <f t="shared" si="31"/>
        <v>#REF!</v>
      </c>
      <c r="BX54" s="112"/>
      <c r="BY54" s="110">
        <v>0.0</v>
      </c>
      <c r="BZ54" s="2"/>
      <c r="CA54" s="2"/>
      <c r="CB54" s="112"/>
      <c r="CC54" s="110">
        <v>0.0</v>
      </c>
      <c r="CD54" s="112"/>
      <c r="CE54" s="110">
        <v>0.0</v>
      </c>
      <c r="CF54" s="112"/>
      <c r="CG54" s="110">
        <v>0.0</v>
      </c>
      <c r="CH54" s="112"/>
      <c r="CI54" s="110">
        <v>0.0</v>
      </c>
      <c r="CJ54" s="112"/>
      <c r="CK54" s="110">
        <v>0.0</v>
      </c>
      <c r="CL54" s="112"/>
      <c r="CM54" s="110">
        <v>0.0</v>
      </c>
      <c r="CN54" s="112"/>
      <c r="CO54" s="110">
        <v>0.0</v>
      </c>
      <c r="CP54" s="112"/>
      <c r="CQ54" s="110">
        <v>0.0</v>
      </c>
      <c r="CR54" s="113">
        <f t="shared" si="45"/>
        <v>0.0001</v>
      </c>
      <c r="CS54" s="113">
        <f t="shared" si="26"/>
        <v>0</v>
      </c>
      <c r="CT54" s="1"/>
      <c r="CU54" s="114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16"/>
      <c r="DH54" s="116"/>
      <c r="DI54" s="116"/>
      <c r="DJ54" s="116"/>
      <c r="DK54" s="116"/>
      <c r="DL54" s="1"/>
      <c r="DM54" s="1"/>
      <c r="DN54" s="1"/>
      <c r="DO54" s="1"/>
      <c r="DP54" s="1"/>
    </row>
    <row r="55">
      <c r="A55" s="161"/>
      <c r="B55" s="37" t="s">
        <v>140</v>
      </c>
      <c r="C55" s="95">
        <v>23432.0</v>
      </c>
      <c r="D55" s="96" t="s">
        <v>148</v>
      </c>
      <c r="E55" s="97" t="str">
        <f t="shared" si="27"/>
        <v>N/A</v>
      </c>
      <c r="F55" s="98"/>
      <c r="G55" s="98"/>
      <c r="H55" s="98"/>
      <c r="I55" s="98"/>
      <c r="J55" s="98"/>
      <c r="K55" s="99"/>
      <c r="L55" s="98"/>
      <c r="M55" s="98"/>
      <c r="N55" s="98"/>
      <c r="O55" s="98"/>
      <c r="P55" s="98"/>
      <c r="Q55" s="100"/>
      <c r="R55" s="98"/>
      <c r="S55" s="98"/>
      <c r="T55" s="45"/>
      <c r="U55" s="45"/>
      <c r="V55" s="45"/>
      <c r="W55" s="45"/>
      <c r="X55" s="101"/>
      <c r="Y55" s="102"/>
      <c r="Z55" s="45"/>
      <c r="AA55" s="103"/>
      <c r="AB55" s="123"/>
      <c r="AC55" s="103"/>
      <c r="AD55" s="106"/>
      <c r="AE55" s="103"/>
      <c r="AF55" s="107"/>
      <c r="AG55" s="103"/>
      <c r="AH55" s="107"/>
      <c r="AI55" s="103"/>
      <c r="AJ55" s="107"/>
      <c r="AK55" s="107"/>
      <c r="AL55" s="103"/>
      <c r="AM55" s="107"/>
      <c r="AN55" s="107"/>
      <c r="AO55" s="103"/>
      <c r="AP55" s="107"/>
      <c r="AQ55" s="107"/>
      <c r="AR55" s="103"/>
      <c r="AS55" s="107"/>
      <c r="AT55" s="106"/>
      <c r="AU55" s="103"/>
      <c r="AV55" s="106"/>
      <c r="AW55" s="103"/>
      <c r="AX55" s="107"/>
      <c r="AY55" s="103"/>
      <c r="AZ55" s="144">
        <f>6836.23+26752.48</f>
        <v>33588.71</v>
      </c>
      <c r="BA55" s="110">
        <v>33588.71</v>
      </c>
      <c r="BB55" s="124" t="str">
        <f t="shared" si="54"/>
        <v>#REF!</v>
      </c>
      <c r="BC55" s="142">
        <v>29532.46</v>
      </c>
      <c r="BD55" s="110">
        <v>29532.46</v>
      </c>
      <c r="BE55" s="129" t="str">
        <f t="shared" si="55"/>
        <v>#REF!</v>
      </c>
      <c r="BF55" s="142">
        <v>1944.0</v>
      </c>
      <c r="BG55" s="110">
        <v>1944.0</v>
      </c>
      <c r="BH55" s="124" t="str">
        <f t="shared" si="56"/>
        <v>#REF!</v>
      </c>
      <c r="BI55" s="142">
        <f>4944+4944</f>
        <v>9888</v>
      </c>
      <c r="BJ55" s="110">
        <v>9888.0</v>
      </c>
      <c r="BK55" s="124" t="str">
        <f t="shared" si="49"/>
        <v>#REF!</v>
      </c>
      <c r="BL55" s="111">
        <v>0.0</v>
      </c>
      <c r="BM55" s="103"/>
      <c r="BN55" s="124" t="str">
        <f t="shared" si="50"/>
        <v>#REF!</v>
      </c>
      <c r="BO55" s="111">
        <v>0.0</v>
      </c>
      <c r="BP55" s="103"/>
      <c r="BQ55" s="111">
        <v>0.0</v>
      </c>
      <c r="BR55" s="103"/>
      <c r="BS55" s="117" t="str">
        <f t="shared" si="30"/>
        <v>#REF!</v>
      </c>
      <c r="BT55" s="111">
        <v>1.0E-4</v>
      </c>
      <c r="BU55" s="103"/>
      <c r="BV55" s="107"/>
      <c r="BW55" s="117" t="str">
        <f t="shared" si="31"/>
        <v>#REF!</v>
      </c>
      <c r="BX55" s="112"/>
      <c r="BY55" s="110">
        <v>0.0</v>
      </c>
      <c r="BZ55" s="2"/>
      <c r="CA55" s="2"/>
      <c r="CB55" s="112"/>
      <c r="CC55" s="110">
        <v>0.0</v>
      </c>
      <c r="CD55" s="112"/>
      <c r="CE55" s="110">
        <v>0.0</v>
      </c>
      <c r="CF55" s="112"/>
      <c r="CG55" s="110">
        <v>0.0</v>
      </c>
      <c r="CH55" s="112"/>
      <c r="CI55" s="110">
        <v>0.0</v>
      </c>
      <c r="CJ55" s="112"/>
      <c r="CK55" s="110">
        <v>0.0</v>
      </c>
      <c r="CL55" s="112"/>
      <c r="CM55" s="110">
        <v>0.0</v>
      </c>
      <c r="CN55" s="112"/>
      <c r="CO55" s="110">
        <v>0.0</v>
      </c>
      <c r="CP55" s="112"/>
      <c r="CQ55" s="110">
        <v>0.0</v>
      </c>
      <c r="CR55" s="113">
        <f t="shared" si="45"/>
        <v>0.0001</v>
      </c>
      <c r="CS55" s="113">
        <f t="shared" si="26"/>
        <v>0</v>
      </c>
      <c r="CT55" s="1"/>
      <c r="CU55" s="114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16"/>
      <c r="DH55" s="116"/>
      <c r="DI55" s="116"/>
      <c r="DJ55" s="116"/>
      <c r="DK55" s="116"/>
      <c r="DL55" s="1"/>
      <c r="DM55" s="1"/>
      <c r="DN55" s="1"/>
      <c r="DO55" s="1"/>
      <c r="DP55" s="1"/>
    </row>
    <row r="56">
      <c r="A56" s="161"/>
      <c r="B56" s="37" t="s">
        <v>149</v>
      </c>
      <c r="C56" s="95">
        <v>24483.0</v>
      </c>
      <c r="D56" s="96" t="s">
        <v>150</v>
      </c>
      <c r="E56" s="97" t="str">
        <f t="shared" si="27"/>
        <v>N/A</v>
      </c>
      <c r="F56" s="98"/>
      <c r="G56" s="98"/>
      <c r="H56" s="98"/>
      <c r="I56" s="98"/>
      <c r="J56" s="98"/>
      <c r="K56" s="99"/>
      <c r="L56" s="98"/>
      <c r="M56" s="98"/>
      <c r="N56" s="98"/>
      <c r="O56" s="98"/>
      <c r="P56" s="98"/>
      <c r="Q56" s="47"/>
      <c r="R56" s="47"/>
      <c r="S56" s="47"/>
      <c r="T56" s="47"/>
      <c r="U56" s="47"/>
      <c r="V56" s="145"/>
      <c r="W56" s="47"/>
      <c r="X56" s="101"/>
      <c r="Y56" s="106"/>
      <c r="Z56" s="47"/>
      <c r="AA56" s="103"/>
      <c r="AB56" s="104"/>
      <c r="AC56" s="103"/>
      <c r="AD56" s="106"/>
      <c r="AE56" s="103"/>
      <c r="AF56" s="106"/>
      <c r="AG56" s="103"/>
      <c r="AH56" s="106"/>
      <c r="AI56" s="103"/>
      <c r="AJ56" s="107"/>
      <c r="AK56" s="106"/>
      <c r="AL56" s="103"/>
      <c r="AM56" s="107"/>
      <c r="AN56" s="106"/>
      <c r="AO56" s="103"/>
      <c r="AP56" s="107"/>
      <c r="AQ56" s="106"/>
      <c r="AR56" s="103"/>
      <c r="AS56" s="107"/>
      <c r="AT56" s="106"/>
      <c r="AU56" s="103"/>
      <c r="AV56" s="106"/>
      <c r="AW56" s="103"/>
      <c r="AX56" s="106"/>
      <c r="AY56" s="103"/>
      <c r="AZ56" s="106"/>
      <c r="BA56" s="103"/>
      <c r="BB56" s="107"/>
      <c r="BC56" s="106"/>
      <c r="BD56" s="103"/>
      <c r="BE56" s="48"/>
      <c r="BF56" s="106"/>
      <c r="BG56" s="103"/>
      <c r="BH56" s="107"/>
      <c r="BI56" s="107"/>
      <c r="BJ56" s="103"/>
      <c r="BK56" s="124" t="str">
        <f t="shared" si="49"/>
        <v>#REF!</v>
      </c>
      <c r="BL56" s="109">
        <v>159000.0</v>
      </c>
      <c r="BM56" s="110">
        <v>159000.0</v>
      </c>
      <c r="BN56" s="124" t="str">
        <f t="shared" si="50"/>
        <v>#REF!</v>
      </c>
      <c r="BO56" s="111">
        <v>0.0</v>
      </c>
      <c r="BP56" s="110">
        <v>0.0</v>
      </c>
      <c r="BQ56" s="109">
        <v>287000.0</v>
      </c>
      <c r="BR56" s="110">
        <v>287000.0</v>
      </c>
      <c r="BS56" s="117" t="str">
        <f t="shared" si="30"/>
        <v>#REF!</v>
      </c>
      <c r="BT56" s="111">
        <v>1.0E-4</v>
      </c>
      <c r="BU56" s="103"/>
      <c r="BV56" s="107"/>
      <c r="BW56" s="117" t="str">
        <f t="shared" si="31"/>
        <v>#REF!</v>
      </c>
      <c r="BX56" s="112"/>
      <c r="BY56" s="110">
        <v>0.0</v>
      </c>
      <c r="BZ56" s="2"/>
      <c r="CA56" s="2"/>
      <c r="CB56" s="112"/>
      <c r="CC56" s="110">
        <v>0.0</v>
      </c>
      <c r="CD56" s="112"/>
      <c r="CE56" s="110">
        <v>0.0</v>
      </c>
      <c r="CF56" s="112"/>
      <c r="CG56" s="110">
        <v>0.0</v>
      </c>
      <c r="CH56" s="112"/>
      <c r="CI56" s="110">
        <v>0.0</v>
      </c>
      <c r="CJ56" s="112"/>
      <c r="CK56" s="110">
        <v>0.0</v>
      </c>
      <c r="CL56" s="112"/>
      <c r="CM56" s="110">
        <v>0.0</v>
      </c>
      <c r="CN56" s="112"/>
      <c r="CO56" s="110">
        <v>0.0</v>
      </c>
      <c r="CP56" s="112"/>
      <c r="CQ56" s="110">
        <v>0.0</v>
      </c>
      <c r="CR56" s="113">
        <f t="shared" si="45"/>
        <v>287000.0001</v>
      </c>
      <c r="CS56" s="113">
        <f t="shared" si="26"/>
        <v>0</v>
      </c>
      <c r="CT56" s="1"/>
      <c r="CU56" s="114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16"/>
      <c r="DH56" s="116"/>
      <c r="DI56" s="116"/>
      <c r="DJ56" s="116"/>
      <c r="DK56" s="116"/>
      <c r="DL56" s="1"/>
      <c r="DM56" s="1"/>
      <c r="DN56" s="1"/>
      <c r="DO56" s="1"/>
      <c r="DP56" s="1"/>
    </row>
    <row r="57">
      <c r="A57" s="161"/>
      <c r="B57" s="37" t="s">
        <v>149</v>
      </c>
      <c r="C57" s="95">
        <v>24471.0</v>
      </c>
      <c r="D57" s="96" t="s">
        <v>151</v>
      </c>
      <c r="E57" s="97" t="str">
        <f t="shared" si="27"/>
        <v>N/A</v>
      </c>
      <c r="F57" s="98"/>
      <c r="G57" s="98"/>
      <c r="H57" s="98"/>
      <c r="I57" s="98"/>
      <c r="J57" s="98"/>
      <c r="K57" s="99"/>
      <c r="L57" s="98"/>
      <c r="M57" s="98"/>
      <c r="N57" s="98"/>
      <c r="O57" s="98"/>
      <c r="P57" s="98"/>
      <c r="Q57" s="100"/>
      <c r="R57" s="98"/>
      <c r="S57" s="98"/>
      <c r="T57" s="45"/>
      <c r="U57" s="45"/>
      <c r="V57" s="45"/>
      <c r="W57" s="45"/>
      <c r="X57" s="101"/>
      <c r="Y57" s="102"/>
      <c r="Z57" s="45"/>
      <c r="AA57" s="103"/>
      <c r="AB57" s="123"/>
      <c r="AC57" s="103"/>
      <c r="AD57" s="106"/>
      <c r="AE57" s="103"/>
      <c r="AF57" s="128"/>
      <c r="AG57" s="103"/>
      <c r="AH57" s="107"/>
      <c r="AI57" s="103"/>
      <c r="AJ57" s="107"/>
      <c r="AK57" s="107"/>
      <c r="AL57" s="103"/>
      <c r="AM57" s="107"/>
      <c r="AN57" s="107"/>
      <c r="AO57" s="103"/>
      <c r="AP57" s="107"/>
      <c r="AQ57" s="107"/>
      <c r="AR57" s="103"/>
      <c r="AS57" s="107"/>
      <c r="AT57" s="107"/>
      <c r="AU57" s="103"/>
      <c r="AV57" s="107"/>
      <c r="AW57" s="103"/>
      <c r="AX57" s="107"/>
      <c r="AY57" s="103"/>
      <c r="AZ57" s="107"/>
      <c r="BA57" s="103"/>
      <c r="BB57" s="107"/>
      <c r="BC57" s="169"/>
      <c r="BD57" s="103"/>
      <c r="BE57" s="129" t="str">
        <f>IFNA(SUM(BC57-VLOOKUP($D57,'10.14.24 - WIP PROJECTIONS'!$D$2:$BX$214,51,FALSE)), BC57)</f>
        <v>#REF!</v>
      </c>
      <c r="BF57" s="142">
        <v>1822.63</v>
      </c>
      <c r="BG57" s="110">
        <v>1822.63</v>
      </c>
      <c r="BH57" s="124" t="str">
        <f>IFNA(SUM(BF57-VLOOKUP($D57,'10.28.24 - WIP PROJECTIONS'!$D$2:$BX$214,54,FALSE)), BF57)</f>
        <v>#REF!</v>
      </c>
      <c r="BI57" s="176">
        <v>0.0</v>
      </c>
      <c r="BJ57" s="103"/>
      <c r="BK57" s="124" t="str">
        <f t="shared" si="49"/>
        <v>#REF!</v>
      </c>
      <c r="BL57" s="109">
        <v>8330.0</v>
      </c>
      <c r="BM57" s="110">
        <v>8330.0</v>
      </c>
      <c r="BN57" s="124" t="str">
        <f t="shared" si="50"/>
        <v>#REF!</v>
      </c>
      <c r="BO57" s="109">
        <v>22195.0</v>
      </c>
      <c r="BP57" s="110">
        <v>22195.0</v>
      </c>
      <c r="BQ57" s="111">
        <v>0.0</v>
      </c>
      <c r="BR57" s="103"/>
      <c r="BS57" s="117" t="str">
        <f t="shared" si="30"/>
        <v>#REF!</v>
      </c>
      <c r="BT57" s="111">
        <v>1.0E-4</v>
      </c>
      <c r="BU57" s="103"/>
      <c r="BV57" s="107"/>
      <c r="BW57" s="117" t="str">
        <f t="shared" si="31"/>
        <v>#REF!</v>
      </c>
      <c r="BX57" s="112"/>
      <c r="BY57" s="110">
        <v>0.0</v>
      </c>
      <c r="BZ57" s="2"/>
      <c r="CA57" s="2"/>
      <c r="CB57" s="112"/>
      <c r="CC57" s="110">
        <v>0.0</v>
      </c>
      <c r="CD57" s="112"/>
      <c r="CE57" s="110">
        <v>0.0</v>
      </c>
      <c r="CF57" s="112"/>
      <c r="CG57" s="110">
        <v>0.0</v>
      </c>
      <c r="CH57" s="112"/>
      <c r="CI57" s="110">
        <v>0.0</v>
      </c>
      <c r="CJ57" s="112"/>
      <c r="CK57" s="110">
        <v>0.0</v>
      </c>
      <c r="CL57" s="112"/>
      <c r="CM57" s="110">
        <v>0.0</v>
      </c>
      <c r="CN57" s="112"/>
      <c r="CO57" s="110">
        <v>0.0</v>
      </c>
      <c r="CP57" s="112"/>
      <c r="CQ57" s="110">
        <v>0.0</v>
      </c>
      <c r="CR57" s="113">
        <f t="shared" si="45"/>
        <v>22195.0001</v>
      </c>
      <c r="CS57" s="113">
        <f t="shared" si="26"/>
        <v>0</v>
      </c>
      <c r="CT57" s="1"/>
      <c r="CU57" s="114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16"/>
      <c r="DH57" s="116"/>
      <c r="DI57" s="116"/>
      <c r="DJ57" s="116"/>
      <c r="DK57" s="116"/>
      <c r="DL57" s="1"/>
      <c r="DM57" s="1"/>
      <c r="DN57" s="1"/>
      <c r="DO57" s="1"/>
      <c r="DP57" s="1"/>
    </row>
    <row r="58">
      <c r="A58" s="161"/>
      <c r="B58" s="37" t="s">
        <v>149</v>
      </c>
      <c r="C58" s="95">
        <v>24478.0</v>
      </c>
      <c r="D58" s="96" t="s">
        <v>152</v>
      </c>
      <c r="E58" s="97" t="str">
        <f t="shared" si="27"/>
        <v>N/A</v>
      </c>
      <c r="F58" s="98"/>
      <c r="G58" s="98"/>
      <c r="H58" s="98"/>
      <c r="I58" s="98"/>
      <c r="J58" s="98"/>
      <c r="K58" s="99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112"/>
      <c r="Z58" s="98"/>
      <c r="AA58" s="98"/>
      <c r="AB58" s="155"/>
      <c r="AC58" s="98"/>
      <c r="AD58" s="112"/>
      <c r="AE58" s="98"/>
      <c r="AF58" s="112"/>
      <c r="AG58" s="98"/>
      <c r="AH58" s="112"/>
      <c r="AI58" s="98"/>
      <c r="AJ58" s="112"/>
      <c r="AK58" s="112"/>
      <c r="AL58" s="98"/>
      <c r="AM58" s="112"/>
      <c r="AN58" s="112"/>
      <c r="AO58" s="98"/>
      <c r="AP58" s="112"/>
      <c r="AQ58" s="112"/>
      <c r="AR58" s="98"/>
      <c r="AS58" s="112"/>
      <c r="AT58" s="112"/>
      <c r="AU58" s="98"/>
      <c r="AV58" s="112"/>
      <c r="AW58" s="98"/>
      <c r="AX58" s="112"/>
      <c r="AY58" s="98"/>
      <c r="AZ58" s="112"/>
      <c r="BA58" s="98"/>
      <c r="BB58" s="112"/>
      <c r="BC58" s="112"/>
      <c r="BD58" s="98"/>
      <c r="BE58" s="48"/>
      <c r="BF58" s="112"/>
      <c r="BG58" s="98"/>
      <c r="BH58" s="107"/>
      <c r="BI58" s="112"/>
      <c r="BJ58" s="103"/>
      <c r="BK58" s="107"/>
      <c r="BL58" s="109">
        <v>9760.0</v>
      </c>
      <c r="BM58" s="110">
        <v>9760.0</v>
      </c>
      <c r="BN58" s="107"/>
      <c r="BO58" s="109">
        <v>4760.0</v>
      </c>
      <c r="BP58" s="110">
        <v>4760.0</v>
      </c>
      <c r="BQ58" s="111">
        <v>0.0</v>
      </c>
      <c r="BR58" s="103"/>
      <c r="BS58" s="117" t="str">
        <f t="shared" si="30"/>
        <v>#REF!</v>
      </c>
      <c r="BT58" s="111">
        <v>1.0E-4</v>
      </c>
      <c r="BU58" s="103"/>
      <c r="BV58" s="107"/>
      <c r="BW58" s="117" t="str">
        <f t="shared" si="31"/>
        <v>#REF!</v>
      </c>
      <c r="BX58" s="112"/>
      <c r="BY58" s="110">
        <v>0.0</v>
      </c>
      <c r="BZ58" s="2"/>
      <c r="CA58" s="2"/>
      <c r="CB58" s="112"/>
      <c r="CC58" s="110">
        <v>0.0</v>
      </c>
      <c r="CD58" s="112"/>
      <c r="CE58" s="110">
        <v>0.0</v>
      </c>
      <c r="CF58" s="112"/>
      <c r="CG58" s="110">
        <v>0.0</v>
      </c>
      <c r="CH58" s="112"/>
      <c r="CI58" s="110">
        <v>0.0</v>
      </c>
      <c r="CJ58" s="112"/>
      <c r="CK58" s="110">
        <v>0.0</v>
      </c>
      <c r="CL58" s="112"/>
      <c r="CM58" s="110">
        <v>0.0</v>
      </c>
      <c r="CN58" s="112"/>
      <c r="CO58" s="110">
        <v>0.0</v>
      </c>
      <c r="CP58" s="112"/>
      <c r="CQ58" s="110">
        <v>0.0</v>
      </c>
      <c r="CR58" s="113">
        <f t="shared" si="45"/>
        <v>4760.0001</v>
      </c>
      <c r="CS58" s="113">
        <f t="shared" si="26"/>
        <v>0</v>
      </c>
      <c r="CT58" s="1"/>
      <c r="CU58" s="114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16"/>
      <c r="DH58" s="116"/>
      <c r="DI58" s="116"/>
      <c r="DJ58" s="116"/>
      <c r="DK58" s="116"/>
      <c r="DL58" s="1"/>
      <c r="DM58" s="1"/>
      <c r="DN58" s="1"/>
      <c r="DO58" s="1"/>
      <c r="DP58" s="1"/>
    </row>
    <row r="59">
      <c r="A59" s="161"/>
      <c r="B59" s="37" t="s">
        <v>149</v>
      </c>
      <c r="C59" s="95">
        <v>24496.0</v>
      </c>
      <c r="D59" s="96" t="s">
        <v>153</v>
      </c>
      <c r="E59" s="97" t="str">
        <f t="shared" si="27"/>
        <v>N/A</v>
      </c>
      <c r="F59" s="98"/>
      <c r="G59" s="98"/>
      <c r="H59" s="98"/>
      <c r="I59" s="98"/>
      <c r="J59" s="98"/>
      <c r="K59" s="99"/>
      <c r="L59" s="98"/>
      <c r="M59" s="98"/>
      <c r="N59" s="98"/>
      <c r="O59" s="98"/>
      <c r="P59" s="98"/>
      <c r="Q59" s="100"/>
      <c r="R59" s="98"/>
      <c r="S59" s="98"/>
      <c r="T59" s="45"/>
      <c r="U59" s="45"/>
      <c r="V59" s="45"/>
      <c r="W59" s="45"/>
      <c r="X59" s="101"/>
      <c r="Y59" s="102"/>
      <c r="Z59" s="45"/>
      <c r="AA59" s="103"/>
      <c r="AB59" s="104"/>
      <c r="AC59" s="105"/>
      <c r="AD59" s="106"/>
      <c r="AE59" s="103"/>
      <c r="AF59" s="106"/>
      <c r="AG59" s="103"/>
      <c r="AH59" s="107"/>
      <c r="AI59" s="103"/>
      <c r="AJ59" s="107"/>
      <c r="AK59" s="106"/>
      <c r="AL59" s="103"/>
      <c r="AM59" s="107"/>
      <c r="AN59" s="107"/>
      <c r="AO59" s="103"/>
      <c r="AP59" s="107"/>
      <c r="AQ59" s="108"/>
      <c r="AR59" s="103"/>
      <c r="AS59" s="107"/>
      <c r="AT59" s="107"/>
      <c r="AU59" s="103"/>
      <c r="AV59" s="107"/>
      <c r="AW59" s="103"/>
      <c r="AX59" s="107"/>
      <c r="AY59" s="103"/>
      <c r="AZ59" s="107"/>
      <c r="BA59" s="103"/>
      <c r="BB59" s="107"/>
      <c r="BC59" s="107"/>
      <c r="BD59" s="103"/>
      <c r="BE59" s="48"/>
      <c r="BF59" s="107"/>
      <c r="BG59" s="103"/>
      <c r="BH59" s="107"/>
      <c r="BI59" s="107"/>
      <c r="BJ59" s="103"/>
      <c r="BK59" s="124" t="str">
        <f t="shared" ref="BK59:BK235" si="57">IFNA(SUM(BI59-VLOOKUP($D59,'12.2.24 - WIP PROJECTIONS'!$D$2:$BX$214,57,FALSE)), BI59)</f>
        <v>#REF!</v>
      </c>
      <c r="BL59" s="109">
        <v>16536.76</v>
      </c>
      <c r="BM59" s="110">
        <v>16536.76</v>
      </c>
      <c r="BN59" s="124" t="str">
        <f t="shared" ref="BN59:BN60" si="58">IFNA(SUM(BL59-VLOOKUP($D59,'12.9.24 - WIP PROJECTIONS'!$D$2:$BX$214,60,FALSE)), BL59)</f>
        <v>#REF!</v>
      </c>
      <c r="BO59" s="111">
        <v>0.0</v>
      </c>
      <c r="BP59" s="103"/>
      <c r="BQ59" s="111">
        <v>0.0</v>
      </c>
      <c r="BR59" s="103"/>
      <c r="BS59" s="117" t="str">
        <f t="shared" si="30"/>
        <v>#REF!</v>
      </c>
      <c r="BT59" s="111">
        <v>1.0E-4</v>
      </c>
      <c r="BU59" s="103"/>
      <c r="BV59" s="107"/>
      <c r="BW59" s="117" t="str">
        <f t="shared" si="31"/>
        <v>#REF!</v>
      </c>
      <c r="BX59" s="112"/>
      <c r="BY59" s="110">
        <v>0.0</v>
      </c>
      <c r="BZ59" s="2"/>
      <c r="CA59" s="2"/>
      <c r="CB59" s="112"/>
      <c r="CC59" s="110">
        <v>0.0</v>
      </c>
      <c r="CD59" s="112"/>
      <c r="CE59" s="110">
        <v>0.0</v>
      </c>
      <c r="CF59" s="112"/>
      <c r="CG59" s="110">
        <v>0.0</v>
      </c>
      <c r="CH59" s="112"/>
      <c r="CI59" s="110">
        <v>0.0</v>
      </c>
      <c r="CJ59" s="112"/>
      <c r="CK59" s="110">
        <v>0.0</v>
      </c>
      <c r="CL59" s="112"/>
      <c r="CM59" s="110">
        <v>0.0</v>
      </c>
      <c r="CN59" s="112"/>
      <c r="CO59" s="110">
        <v>0.0</v>
      </c>
      <c r="CP59" s="112"/>
      <c r="CQ59" s="110">
        <v>0.0</v>
      </c>
      <c r="CR59" s="113">
        <f t="shared" si="45"/>
        <v>0.0001</v>
      </c>
      <c r="CS59" s="113">
        <f t="shared" si="26"/>
        <v>0</v>
      </c>
      <c r="CT59" s="1"/>
      <c r="CU59" s="114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16"/>
      <c r="DH59" s="116"/>
      <c r="DI59" s="116"/>
      <c r="DJ59" s="116"/>
      <c r="DK59" s="116"/>
      <c r="DL59" s="1"/>
      <c r="DM59" s="1"/>
      <c r="DN59" s="1"/>
      <c r="DO59" s="1"/>
      <c r="DP59" s="1"/>
    </row>
    <row r="60">
      <c r="A60" s="178"/>
      <c r="B60" s="37" t="s">
        <v>154</v>
      </c>
      <c r="C60" s="179" t="s">
        <v>133</v>
      </c>
      <c r="D60" s="180" t="s">
        <v>155</v>
      </c>
      <c r="E60" s="97" t="str">
        <f t="shared" si="27"/>
        <v>N/A</v>
      </c>
      <c r="F60" s="98"/>
      <c r="G60" s="98"/>
      <c r="H60" s="98"/>
      <c r="I60" s="98"/>
      <c r="J60" s="98"/>
      <c r="K60" s="99"/>
      <c r="L60" s="98"/>
      <c r="M60" s="98"/>
      <c r="N60" s="98"/>
      <c r="O60" s="98"/>
      <c r="P60" s="98"/>
      <c r="Q60" s="100"/>
      <c r="R60" s="98"/>
      <c r="S60" s="98"/>
      <c r="T60" s="45"/>
      <c r="U60" s="45"/>
      <c r="V60" s="45"/>
      <c r="W60" s="45"/>
      <c r="X60" s="101"/>
      <c r="Y60" s="102"/>
      <c r="Z60" s="45"/>
      <c r="AA60" s="103"/>
      <c r="AB60" s="104"/>
      <c r="AC60" s="105"/>
      <c r="AD60" s="106"/>
      <c r="AE60" s="103"/>
      <c r="AF60" s="106"/>
      <c r="AG60" s="103"/>
      <c r="AH60" s="107"/>
      <c r="AI60" s="103"/>
      <c r="AJ60" s="107"/>
      <c r="AK60" s="106"/>
      <c r="AL60" s="103"/>
      <c r="AM60" s="107"/>
      <c r="AN60" s="107"/>
      <c r="AO60" s="103"/>
      <c r="AP60" s="107"/>
      <c r="AQ60" s="108"/>
      <c r="AR60" s="103"/>
      <c r="AS60" s="107"/>
      <c r="AT60" s="107"/>
      <c r="AU60" s="103"/>
      <c r="AV60" s="107"/>
      <c r="AW60" s="103"/>
      <c r="AX60" s="107"/>
      <c r="AY60" s="103"/>
      <c r="AZ60" s="107"/>
      <c r="BA60" s="103"/>
      <c r="BB60" s="107"/>
      <c r="BC60" s="169"/>
      <c r="BD60" s="103"/>
      <c r="BE60" s="48"/>
      <c r="BF60" s="169"/>
      <c r="BG60" s="103"/>
      <c r="BH60" s="107"/>
      <c r="BI60" s="107"/>
      <c r="BJ60" s="103"/>
      <c r="BK60" s="124" t="str">
        <f t="shared" si="57"/>
        <v>#REF!</v>
      </c>
      <c r="BL60" s="111">
        <v>0.0</v>
      </c>
      <c r="BM60" s="103"/>
      <c r="BN60" s="124" t="str">
        <f t="shared" si="58"/>
        <v>#REF!</v>
      </c>
      <c r="BO60" s="111">
        <v>0.0</v>
      </c>
      <c r="BP60" s="103"/>
      <c r="BQ60" s="111">
        <v>0.0</v>
      </c>
      <c r="BR60" s="103"/>
      <c r="BS60" s="117" t="str">
        <f t="shared" si="30"/>
        <v>#REF!</v>
      </c>
      <c r="BT60" s="111">
        <v>1.0E-4</v>
      </c>
      <c r="BU60" s="103"/>
      <c r="BV60" s="107"/>
      <c r="BW60" s="117" t="str">
        <f t="shared" si="31"/>
        <v>#REF!</v>
      </c>
      <c r="BX60" s="112"/>
      <c r="BY60" s="110">
        <v>0.0</v>
      </c>
      <c r="BZ60" s="2"/>
      <c r="CA60" s="2"/>
      <c r="CB60" s="112"/>
      <c r="CC60" s="110">
        <v>0.0</v>
      </c>
      <c r="CD60" s="112"/>
      <c r="CE60" s="110">
        <v>0.0</v>
      </c>
      <c r="CF60" s="112"/>
      <c r="CG60" s="110">
        <v>0.0</v>
      </c>
      <c r="CH60" s="112"/>
      <c r="CI60" s="110">
        <v>0.0</v>
      </c>
      <c r="CJ60" s="112"/>
      <c r="CK60" s="110">
        <v>0.0</v>
      </c>
      <c r="CL60" s="112"/>
      <c r="CM60" s="110">
        <v>0.0</v>
      </c>
      <c r="CN60" s="112"/>
      <c r="CO60" s="110">
        <v>0.0</v>
      </c>
      <c r="CP60" s="112"/>
      <c r="CQ60" s="110">
        <v>0.0</v>
      </c>
      <c r="CR60" s="113">
        <f t="shared" si="45"/>
        <v>0.0001</v>
      </c>
      <c r="CS60" s="113">
        <f t="shared" si="26"/>
        <v>0</v>
      </c>
      <c r="CT60" s="1"/>
      <c r="CU60" s="114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16"/>
      <c r="DH60" s="116"/>
      <c r="DI60" s="116"/>
      <c r="DJ60" s="116"/>
      <c r="DK60" s="116"/>
      <c r="DL60" s="1"/>
      <c r="DM60" s="1"/>
      <c r="DN60" s="1"/>
      <c r="DO60" s="1"/>
      <c r="DP60" s="1"/>
    </row>
    <row r="61">
      <c r="A61" s="181" t="s">
        <v>156</v>
      </c>
      <c r="B61" s="182" t="str">
        <f t="shared" ref="B61:B235" si="59">VLOOKUP($C61,' 5.6.24 - WIP PROJECTIONS'!$C$2:$BV$1137,B$1,false)</f>
        <v>#REF!</v>
      </c>
      <c r="C61" s="183" t="s">
        <v>157</v>
      </c>
      <c r="D61" s="96" t="s">
        <v>157</v>
      </c>
      <c r="E61" s="97" t="str">
        <f t="shared" si="27"/>
        <v>N/A</v>
      </c>
      <c r="F61" s="133">
        <v>0.0</v>
      </c>
      <c r="G61" s="133">
        <v>0.0</v>
      </c>
      <c r="H61" s="133">
        <f>SUM(F61-G61)</f>
        <v>0</v>
      </c>
      <c r="I61" s="133">
        <v>0.0</v>
      </c>
      <c r="J61" s="133">
        <v>0.0</v>
      </c>
      <c r="K61" s="134">
        <v>0.0</v>
      </c>
      <c r="L61" s="133">
        <v>0.0</v>
      </c>
      <c r="M61" s="133">
        <v>0.0</v>
      </c>
      <c r="N61" s="133">
        <v>0.0</v>
      </c>
      <c r="O61" s="133">
        <v>0.0</v>
      </c>
      <c r="P61" s="135">
        <v>0.0</v>
      </c>
      <c r="Q61" s="100"/>
      <c r="R61" s="98"/>
      <c r="S61" s="98"/>
      <c r="T61" s="138">
        <v>0.0</v>
      </c>
      <c r="U61" s="45"/>
      <c r="V61" s="45"/>
      <c r="W61" s="138">
        <v>0.0</v>
      </c>
      <c r="X61" s="139" t="str">
        <f t="shared" ref="X61:X69" si="60">ifna(VLOOKUP($D61,'8.28.2023 - WIP PROJECTIONS'!$B$2:$AM$198,19,false),0)</f>
        <v>#REF!</v>
      </c>
      <c r="Y61" s="140">
        <v>0.0</v>
      </c>
      <c r="Z61" s="135">
        <v>0.0</v>
      </c>
      <c r="AA61" s="110">
        <v>0.0</v>
      </c>
      <c r="AB61" s="141">
        <v>0.0</v>
      </c>
      <c r="AC61" s="110">
        <v>0.0</v>
      </c>
      <c r="AD61" s="124">
        <v>0.0</v>
      </c>
      <c r="AE61" s="110">
        <v>0.0</v>
      </c>
      <c r="AF61" s="124">
        <v>0.0</v>
      </c>
      <c r="AG61" s="110">
        <v>0.0</v>
      </c>
      <c r="AH61" s="124">
        <v>0.0</v>
      </c>
      <c r="AI61" s="110">
        <v>0.0</v>
      </c>
      <c r="AJ61" s="124" t="str">
        <f t="shared" ref="AJ61:AJ198" si="61">IFNA(SUM(AH61-VLOOKUP($D61,'1.29.24 - WIP PROJECTIONS'!$D$2:$AO$214,30,FALSE)), "JOB NOT LISTED PRV WK")</f>
        <v>#REF!</v>
      </c>
      <c r="AK61" s="107"/>
      <c r="AL61" s="103"/>
      <c r="AM61" s="124" t="str">
        <f t="shared" ref="AM61:AM198" si="62">IFNA(SUM(AK61-VLOOKUP($D61,'2.20.24 - WIP PROJECTIONS'!$D$2:$AO$214,33,FALSE)), "JOB NOT LISTED PRV WK")</f>
        <v>#REF!</v>
      </c>
      <c r="AN61" s="107"/>
      <c r="AO61" s="103"/>
      <c r="AP61" s="124" t="str">
        <f t="shared" ref="AP61:AP235" si="63">IFNA(SUM(AN61-VLOOKUP($D61,'4.1.24 - WIP PROJECTIONS'!$D$2:$AO$214,36,FALSE)), "JOB NOT LISTED PRV WK")</f>
        <v>#REF!</v>
      </c>
      <c r="AQ61" s="107"/>
      <c r="AR61" s="110">
        <v>0.0</v>
      </c>
      <c r="AS61" s="124" t="str">
        <f t="shared" ref="AS61:AS235" si="64">IFNA(SUM(AQ61-VLOOKUP($D61,' 5.6.24 - WIP PROJECTIONS'!$D$2:$AV$214,39,FALSE)), "JOB NOT LISTED PRV WK")</f>
        <v>#REF!</v>
      </c>
      <c r="AT61" s="107"/>
      <c r="AU61" s="110">
        <v>0.0</v>
      </c>
      <c r="AV61" s="107"/>
      <c r="AW61" s="110">
        <v>0.0</v>
      </c>
      <c r="AX61" s="107"/>
      <c r="AY61" s="110">
        <v>0.0</v>
      </c>
      <c r="AZ61" s="107"/>
      <c r="BA61" s="110">
        <v>0.0</v>
      </c>
      <c r="BB61" s="124" t="str">
        <f t="shared" ref="BB61:BB235" si="65">IFNA(SUM(AZ61-VLOOKUP($D61,'8.26.24 - WIP PROJECTIONS'!$D$2:$BX$214,48,FALSE)), AZ61)</f>
        <v>#REF!</v>
      </c>
      <c r="BC61" s="107"/>
      <c r="BD61" s="103"/>
      <c r="BE61" s="129" t="str">
        <f t="shared" ref="BE61:BE235" si="66">IFNA(SUM(BC61-VLOOKUP($D61,'10.14.24 - WIP PROJECTIONS'!$D$2:$BX$214,51,FALSE)), BC61)</f>
        <v>#REF!</v>
      </c>
      <c r="BF61" s="107"/>
      <c r="BG61" s="103"/>
      <c r="BH61" s="124" t="str">
        <f t="shared" ref="BH61:BH235" si="67">IFNA(SUM(BF61-VLOOKUP($D61,'10.28.24 - WIP PROJECTIONS'!$D$2:$BX$214,54,FALSE)), BF61)</f>
        <v>#REF!</v>
      </c>
      <c r="BI61" s="107"/>
      <c r="BJ61" s="103"/>
      <c r="BK61" s="124" t="str">
        <f t="shared" si="57"/>
        <v>#REF!</v>
      </c>
      <c r="BL61" s="107"/>
      <c r="BM61" s="103"/>
      <c r="BN61" s="124" t="str">
        <f t="shared" ref="BN61:BN235" si="68">IFNA(SUM(BL61-VLOOKUP($D61,'12.2.24 - WIP PROJECTIONS'!$D$2:$BX$214,60,FALSE)), BL61)</f>
        <v>#REF!</v>
      </c>
      <c r="BO61" s="107"/>
      <c r="BP61" s="103"/>
      <c r="BQ61" s="107"/>
      <c r="BR61" s="103"/>
      <c r="BS61" s="107" t="str">
        <f t="shared" si="30"/>
        <v>#REF!</v>
      </c>
      <c r="BT61" s="107"/>
      <c r="BU61" s="103"/>
      <c r="BV61" s="107"/>
      <c r="BW61" s="117" t="str">
        <f t="shared" si="31"/>
        <v>#REF!</v>
      </c>
      <c r="BX61" s="112"/>
      <c r="BY61" s="110">
        <v>0.0</v>
      </c>
      <c r="BZ61" s="2"/>
      <c r="CA61" s="2"/>
      <c r="CB61" s="112"/>
      <c r="CC61" s="110">
        <v>0.0</v>
      </c>
      <c r="CD61" s="112"/>
      <c r="CE61" s="110">
        <v>0.0</v>
      </c>
      <c r="CF61" s="112"/>
      <c r="CG61" s="110">
        <v>0.0</v>
      </c>
      <c r="CH61" s="112"/>
      <c r="CI61" s="110">
        <v>0.0</v>
      </c>
      <c r="CJ61" s="112"/>
      <c r="CK61" s="110">
        <v>0.0</v>
      </c>
      <c r="CL61" s="112"/>
      <c r="CM61" s="110">
        <v>0.0</v>
      </c>
      <c r="CN61" s="112"/>
      <c r="CO61" s="110">
        <v>0.0</v>
      </c>
      <c r="CP61" s="112"/>
      <c r="CQ61" s="110">
        <v>0.0</v>
      </c>
      <c r="CR61" s="113">
        <f t="shared" si="45"/>
        <v>0</v>
      </c>
      <c r="CS61" s="113">
        <f t="shared" si="26"/>
        <v>0</v>
      </c>
      <c r="CT61" s="1"/>
      <c r="CU61" s="114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84">
        <v>7.0</v>
      </c>
      <c r="DH61" s="184">
        <v>7.0</v>
      </c>
      <c r="DI61" s="184">
        <v>7.0</v>
      </c>
      <c r="DJ61" s="184">
        <v>7.0</v>
      </c>
      <c r="DK61" s="184">
        <v>0.0</v>
      </c>
      <c r="DL61" s="1"/>
      <c r="DM61" s="1"/>
      <c r="DN61" s="1"/>
      <c r="DO61" s="1"/>
      <c r="DP61" s="1"/>
    </row>
    <row r="62">
      <c r="A62" s="178"/>
      <c r="B62" s="185" t="str">
        <f t="shared" si="59"/>
        <v>#REF!</v>
      </c>
      <c r="C62" s="95" t="s">
        <v>158</v>
      </c>
      <c r="D62" s="96" t="s">
        <v>159</v>
      </c>
      <c r="E62" s="97" t="str">
        <f t="shared" si="27"/>
        <v>N/A</v>
      </c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98"/>
      <c r="Q62" s="100"/>
      <c r="R62" s="47"/>
      <c r="S62" s="47"/>
      <c r="T62" s="122"/>
      <c r="U62" s="187">
        <v>0.0</v>
      </c>
      <c r="V62" s="187">
        <v>0.0</v>
      </c>
      <c r="W62" s="135">
        <v>0.0</v>
      </c>
      <c r="X62" s="139" t="str">
        <f t="shared" si="60"/>
        <v>#REF!</v>
      </c>
      <c r="Y62" s="140">
        <v>0.0</v>
      </c>
      <c r="Z62" s="135">
        <v>0.0</v>
      </c>
      <c r="AA62" s="110">
        <v>0.0</v>
      </c>
      <c r="AB62" s="141">
        <v>0.0</v>
      </c>
      <c r="AC62" s="110">
        <v>0.0</v>
      </c>
      <c r="AD62" s="124">
        <v>0.0</v>
      </c>
      <c r="AE62" s="110">
        <v>0.0</v>
      </c>
      <c r="AF62" s="124">
        <v>0.0</v>
      </c>
      <c r="AG62" s="110">
        <v>0.0</v>
      </c>
      <c r="AH62" s="124">
        <v>0.0</v>
      </c>
      <c r="AI62" s="110">
        <v>0.0</v>
      </c>
      <c r="AJ62" s="124" t="str">
        <f t="shared" si="61"/>
        <v>#REF!</v>
      </c>
      <c r="AK62" s="107"/>
      <c r="AL62" s="103"/>
      <c r="AM62" s="124" t="str">
        <f t="shared" si="62"/>
        <v>#REF!</v>
      </c>
      <c r="AN62" s="107"/>
      <c r="AO62" s="103"/>
      <c r="AP62" s="124" t="str">
        <f t="shared" si="63"/>
        <v>#REF!</v>
      </c>
      <c r="AQ62" s="107"/>
      <c r="AR62" s="110">
        <v>0.0</v>
      </c>
      <c r="AS62" s="124" t="str">
        <f t="shared" si="64"/>
        <v>#REF!</v>
      </c>
      <c r="AT62" s="107"/>
      <c r="AU62" s="110">
        <v>0.0</v>
      </c>
      <c r="AV62" s="107"/>
      <c r="AW62" s="110">
        <v>0.0</v>
      </c>
      <c r="AX62" s="107"/>
      <c r="AY62" s="110">
        <v>0.0</v>
      </c>
      <c r="AZ62" s="107"/>
      <c r="BA62" s="110">
        <v>0.0</v>
      </c>
      <c r="BB62" s="124" t="str">
        <f t="shared" si="65"/>
        <v>#REF!</v>
      </c>
      <c r="BC62" s="107"/>
      <c r="BD62" s="103"/>
      <c r="BE62" s="129" t="str">
        <f t="shared" si="66"/>
        <v>#REF!</v>
      </c>
      <c r="BF62" s="107"/>
      <c r="BG62" s="103"/>
      <c r="BH62" s="124" t="str">
        <f t="shared" si="67"/>
        <v>#REF!</v>
      </c>
      <c r="BI62" s="107"/>
      <c r="BJ62" s="103"/>
      <c r="BK62" s="124" t="str">
        <f t="shared" si="57"/>
        <v>#REF!</v>
      </c>
      <c r="BL62" s="107"/>
      <c r="BM62" s="103"/>
      <c r="BN62" s="124" t="str">
        <f t="shared" si="68"/>
        <v>#REF!</v>
      </c>
      <c r="BO62" s="107"/>
      <c r="BP62" s="103"/>
      <c r="BQ62" s="107"/>
      <c r="BR62" s="103"/>
      <c r="BS62" s="107" t="str">
        <f t="shared" si="30"/>
        <v>#REF!</v>
      </c>
      <c r="BT62" s="107"/>
      <c r="BU62" s="103"/>
      <c r="BV62" s="107"/>
      <c r="BW62" s="117" t="str">
        <f t="shared" si="31"/>
        <v>#REF!</v>
      </c>
      <c r="BX62" s="112"/>
      <c r="BY62" s="110">
        <v>0.0</v>
      </c>
      <c r="BZ62" s="2"/>
      <c r="CA62" s="2"/>
      <c r="CB62" s="112"/>
      <c r="CC62" s="110">
        <v>0.0</v>
      </c>
      <c r="CD62" s="112"/>
      <c r="CE62" s="110">
        <v>0.0</v>
      </c>
      <c r="CF62" s="112"/>
      <c r="CG62" s="110">
        <v>0.0</v>
      </c>
      <c r="CH62" s="112"/>
      <c r="CI62" s="110">
        <v>0.0</v>
      </c>
      <c r="CJ62" s="112"/>
      <c r="CK62" s="110">
        <v>0.0</v>
      </c>
      <c r="CL62" s="112"/>
      <c r="CM62" s="110">
        <v>0.0</v>
      </c>
      <c r="CN62" s="112"/>
      <c r="CO62" s="110">
        <v>0.0</v>
      </c>
      <c r="CP62" s="112"/>
      <c r="CQ62" s="110">
        <v>0.0</v>
      </c>
      <c r="CR62" s="113">
        <f t="shared" si="45"/>
        <v>0</v>
      </c>
      <c r="CS62" s="113">
        <f t="shared" si="26"/>
        <v>0</v>
      </c>
      <c r="CT62" s="1"/>
      <c r="CU62" s="114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16"/>
      <c r="DH62" s="116"/>
      <c r="DI62" s="116"/>
      <c r="DJ62" s="116"/>
      <c r="DK62" s="116"/>
      <c r="DL62" s="1"/>
      <c r="DM62" s="1"/>
      <c r="DN62" s="1"/>
      <c r="DO62" s="1"/>
      <c r="DP62" s="1"/>
    </row>
    <row r="63">
      <c r="A63" s="178"/>
      <c r="B63" s="185" t="str">
        <f t="shared" si="59"/>
        <v>#REF!</v>
      </c>
      <c r="C63" s="95" t="s">
        <v>160</v>
      </c>
      <c r="D63" s="96" t="s">
        <v>161</v>
      </c>
      <c r="E63" s="97" t="str">
        <f t="shared" si="27"/>
        <v>N/A</v>
      </c>
      <c r="F63" s="98"/>
      <c r="G63" s="98"/>
      <c r="H63" s="98"/>
      <c r="I63" s="98"/>
      <c r="J63" s="98"/>
      <c r="K63" s="99"/>
      <c r="L63" s="98"/>
      <c r="M63" s="98"/>
      <c r="N63" s="98"/>
      <c r="O63" s="98"/>
      <c r="P63" s="98"/>
      <c r="Q63" s="100"/>
      <c r="R63" s="47"/>
      <c r="S63" s="98"/>
      <c r="T63" s="45"/>
      <c r="U63" s="187">
        <v>0.0</v>
      </c>
      <c r="V63" s="187">
        <v>0.0</v>
      </c>
      <c r="W63" s="135">
        <v>0.0</v>
      </c>
      <c r="X63" s="139" t="str">
        <f t="shared" si="60"/>
        <v>#REF!</v>
      </c>
      <c r="Y63" s="140">
        <v>0.0</v>
      </c>
      <c r="Z63" s="135">
        <v>0.0</v>
      </c>
      <c r="AA63" s="110">
        <v>0.0</v>
      </c>
      <c r="AB63" s="141">
        <v>0.0</v>
      </c>
      <c r="AC63" s="110">
        <v>0.0</v>
      </c>
      <c r="AD63" s="124">
        <v>0.0</v>
      </c>
      <c r="AE63" s="110">
        <v>0.0</v>
      </c>
      <c r="AF63" s="124">
        <v>0.0</v>
      </c>
      <c r="AG63" s="110">
        <v>0.0</v>
      </c>
      <c r="AH63" s="124">
        <v>0.0</v>
      </c>
      <c r="AI63" s="110">
        <v>0.0</v>
      </c>
      <c r="AJ63" s="124" t="str">
        <f t="shared" si="61"/>
        <v>#REF!</v>
      </c>
      <c r="AK63" s="107"/>
      <c r="AL63" s="103"/>
      <c r="AM63" s="124" t="str">
        <f t="shared" si="62"/>
        <v>#REF!</v>
      </c>
      <c r="AN63" s="107"/>
      <c r="AO63" s="103"/>
      <c r="AP63" s="124" t="str">
        <f t="shared" si="63"/>
        <v>#REF!</v>
      </c>
      <c r="AQ63" s="107"/>
      <c r="AR63" s="110">
        <v>0.0</v>
      </c>
      <c r="AS63" s="124" t="str">
        <f t="shared" si="64"/>
        <v>#REF!</v>
      </c>
      <c r="AT63" s="107"/>
      <c r="AU63" s="110">
        <v>0.0</v>
      </c>
      <c r="AV63" s="107"/>
      <c r="AW63" s="110">
        <v>0.0</v>
      </c>
      <c r="AX63" s="107"/>
      <c r="AY63" s="110">
        <v>0.0</v>
      </c>
      <c r="AZ63" s="107"/>
      <c r="BA63" s="110">
        <v>0.0</v>
      </c>
      <c r="BB63" s="124" t="str">
        <f t="shared" si="65"/>
        <v>#REF!</v>
      </c>
      <c r="BC63" s="107"/>
      <c r="BD63" s="103"/>
      <c r="BE63" s="129" t="str">
        <f t="shared" si="66"/>
        <v>#REF!</v>
      </c>
      <c r="BF63" s="107"/>
      <c r="BG63" s="103"/>
      <c r="BH63" s="124" t="str">
        <f t="shared" si="67"/>
        <v>#REF!</v>
      </c>
      <c r="BI63" s="107"/>
      <c r="BJ63" s="103"/>
      <c r="BK63" s="124" t="str">
        <f t="shared" si="57"/>
        <v>#REF!</v>
      </c>
      <c r="BL63" s="107"/>
      <c r="BM63" s="103"/>
      <c r="BN63" s="124" t="str">
        <f t="shared" si="68"/>
        <v>#REF!</v>
      </c>
      <c r="BO63" s="107"/>
      <c r="BP63" s="103"/>
      <c r="BQ63" s="107"/>
      <c r="BR63" s="103"/>
      <c r="BS63" s="107" t="str">
        <f t="shared" si="30"/>
        <v>#REF!</v>
      </c>
      <c r="BT63" s="107"/>
      <c r="BU63" s="103"/>
      <c r="BV63" s="107"/>
      <c r="BW63" s="117" t="str">
        <f t="shared" si="31"/>
        <v>#REF!</v>
      </c>
      <c r="BX63" s="112"/>
      <c r="BY63" s="110">
        <v>0.0</v>
      </c>
      <c r="BZ63" s="2"/>
      <c r="CA63" s="2"/>
      <c r="CB63" s="112"/>
      <c r="CC63" s="110">
        <v>0.0</v>
      </c>
      <c r="CD63" s="112"/>
      <c r="CE63" s="110">
        <v>0.0</v>
      </c>
      <c r="CF63" s="112"/>
      <c r="CG63" s="110">
        <v>0.0</v>
      </c>
      <c r="CH63" s="112"/>
      <c r="CI63" s="110">
        <v>0.0</v>
      </c>
      <c r="CJ63" s="112"/>
      <c r="CK63" s="110">
        <v>0.0</v>
      </c>
      <c r="CL63" s="112"/>
      <c r="CM63" s="110">
        <v>0.0</v>
      </c>
      <c r="CN63" s="112"/>
      <c r="CO63" s="110">
        <v>0.0</v>
      </c>
      <c r="CP63" s="112"/>
      <c r="CQ63" s="110">
        <v>0.0</v>
      </c>
      <c r="CR63" s="113">
        <f t="shared" si="45"/>
        <v>0</v>
      </c>
      <c r="CS63" s="113">
        <f t="shared" si="26"/>
        <v>0</v>
      </c>
      <c r="CT63" s="1"/>
      <c r="CU63" s="114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16"/>
      <c r="DH63" s="116"/>
      <c r="DI63" s="116"/>
      <c r="DJ63" s="116"/>
      <c r="DK63" s="116"/>
      <c r="DL63" s="1"/>
      <c r="DM63" s="1"/>
      <c r="DN63" s="1"/>
      <c r="DO63" s="1"/>
      <c r="DP63" s="1"/>
    </row>
    <row r="64">
      <c r="A64" s="178"/>
      <c r="B64" s="185" t="str">
        <f t="shared" si="59"/>
        <v>#REF!</v>
      </c>
      <c r="C64" s="95" t="s">
        <v>162</v>
      </c>
      <c r="D64" s="96" t="s">
        <v>163</v>
      </c>
      <c r="E64" s="97" t="str">
        <f t="shared" si="27"/>
        <v>N/A</v>
      </c>
      <c r="F64" s="98"/>
      <c r="G64" s="98"/>
      <c r="H64" s="98"/>
      <c r="I64" s="98"/>
      <c r="J64" s="98"/>
      <c r="K64" s="99"/>
      <c r="L64" s="98"/>
      <c r="M64" s="98"/>
      <c r="N64" s="98"/>
      <c r="O64" s="98"/>
      <c r="P64" s="98"/>
      <c r="Q64" s="100"/>
      <c r="R64" s="47"/>
      <c r="S64" s="98"/>
      <c r="T64" s="45"/>
      <c r="U64" s="187">
        <v>0.0</v>
      </c>
      <c r="V64" s="135">
        <v>0.0</v>
      </c>
      <c r="W64" s="187">
        <v>0.0</v>
      </c>
      <c r="X64" s="139" t="str">
        <f t="shared" si="60"/>
        <v>#REF!</v>
      </c>
      <c r="Y64" s="140">
        <v>0.0</v>
      </c>
      <c r="Z64" s="138">
        <v>0.0</v>
      </c>
      <c r="AA64" s="110">
        <v>0.0</v>
      </c>
      <c r="AB64" s="141">
        <v>0.0</v>
      </c>
      <c r="AC64" s="110">
        <v>0.0</v>
      </c>
      <c r="AD64" s="124">
        <v>0.0</v>
      </c>
      <c r="AE64" s="110">
        <v>0.0</v>
      </c>
      <c r="AF64" s="124">
        <v>0.0</v>
      </c>
      <c r="AG64" s="110">
        <v>0.0</v>
      </c>
      <c r="AH64" s="124">
        <v>0.0</v>
      </c>
      <c r="AI64" s="110">
        <v>0.0</v>
      </c>
      <c r="AJ64" s="124" t="str">
        <f t="shared" si="61"/>
        <v>#REF!</v>
      </c>
      <c r="AK64" s="107"/>
      <c r="AL64" s="103"/>
      <c r="AM64" s="124" t="str">
        <f t="shared" si="62"/>
        <v>#REF!</v>
      </c>
      <c r="AN64" s="107"/>
      <c r="AO64" s="103"/>
      <c r="AP64" s="124" t="str">
        <f t="shared" si="63"/>
        <v>#REF!</v>
      </c>
      <c r="AQ64" s="107"/>
      <c r="AR64" s="110">
        <v>0.0</v>
      </c>
      <c r="AS64" s="124" t="str">
        <f t="shared" si="64"/>
        <v>#REF!</v>
      </c>
      <c r="AT64" s="107"/>
      <c r="AU64" s="110">
        <v>0.0</v>
      </c>
      <c r="AV64" s="107"/>
      <c r="AW64" s="110">
        <v>0.0</v>
      </c>
      <c r="AX64" s="107"/>
      <c r="AY64" s="110">
        <v>0.0</v>
      </c>
      <c r="AZ64" s="107"/>
      <c r="BA64" s="110">
        <v>0.0</v>
      </c>
      <c r="BB64" s="124" t="str">
        <f t="shared" si="65"/>
        <v>#REF!</v>
      </c>
      <c r="BC64" s="107"/>
      <c r="BD64" s="103"/>
      <c r="BE64" s="129" t="str">
        <f t="shared" si="66"/>
        <v>#REF!</v>
      </c>
      <c r="BF64" s="107"/>
      <c r="BG64" s="103"/>
      <c r="BH64" s="124" t="str">
        <f t="shared" si="67"/>
        <v>#REF!</v>
      </c>
      <c r="BI64" s="107"/>
      <c r="BJ64" s="103"/>
      <c r="BK64" s="124" t="str">
        <f t="shared" si="57"/>
        <v>#REF!</v>
      </c>
      <c r="BL64" s="107"/>
      <c r="BM64" s="103"/>
      <c r="BN64" s="124" t="str">
        <f t="shared" si="68"/>
        <v>#REF!</v>
      </c>
      <c r="BO64" s="107"/>
      <c r="BP64" s="103"/>
      <c r="BQ64" s="107"/>
      <c r="BR64" s="103"/>
      <c r="BS64" s="107" t="str">
        <f t="shared" si="30"/>
        <v>#REF!</v>
      </c>
      <c r="BT64" s="107"/>
      <c r="BU64" s="103"/>
      <c r="BV64" s="107"/>
      <c r="BW64" s="117" t="str">
        <f t="shared" si="31"/>
        <v>#REF!</v>
      </c>
      <c r="BX64" s="112"/>
      <c r="BY64" s="110">
        <v>0.0</v>
      </c>
      <c r="BZ64" s="2"/>
      <c r="CA64" s="2"/>
      <c r="CB64" s="112"/>
      <c r="CC64" s="110">
        <v>0.0</v>
      </c>
      <c r="CD64" s="112"/>
      <c r="CE64" s="110">
        <v>0.0</v>
      </c>
      <c r="CF64" s="112"/>
      <c r="CG64" s="110">
        <v>0.0</v>
      </c>
      <c r="CH64" s="112"/>
      <c r="CI64" s="110">
        <v>0.0</v>
      </c>
      <c r="CJ64" s="112"/>
      <c r="CK64" s="110">
        <v>0.0</v>
      </c>
      <c r="CL64" s="112"/>
      <c r="CM64" s="110">
        <v>0.0</v>
      </c>
      <c r="CN64" s="112"/>
      <c r="CO64" s="110">
        <v>0.0</v>
      </c>
      <c r="CP64" s="112"/>
      <c r="CQ64" s="110">
        <v>0.0</v>
      </c>
      <c r="CR64" s="113">
        <f t="shared" si="45"/>
        <v>0</v>
      </c>
      <c r="CS64" s="113">
        <f t="shared" si="26"/>
        <v>0</v>
      </c>
      <c r="CT64" s="1"/>
      <c r="CU64" s="114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16"/>
      <c r="DH64" s="116"/>
      <c r="DI64" s="116"/>
      <c r="DJ64" s="116"/>
      <c r="DK64" s="116"/>
      <c r="DL64" s="1"/>
      <c r="DM64" s="1"/>
      <c r="DN64" s="1"/>
      <c r="DO64" s="1"/>
      <c r="DP64" s="1"/>
    </row>
    <row r="65">
      <c r="A65" s="178"/>
      <c r="B65" s="185" t="str">
        <f t="shared" si="59"/>
        <v>#REF!</v>
      </c>
      <c r="C65" s="95" t="s">
        <v>164</v>
      </c>
      <c r="D65" s="96" t="s">
        <v>165</v>
      </c>
      <c r="E65" s="97" t="str">
        <f t="shared" si="27"/>
        <v>N/A</v>
      </c>
      <c r="F65" s="98"/>
      <c r="G65" s="98"/>
      <c r="H65" s="98"/>
      <c r="I65" s="98"/>
      <c r="J65" s="98"/>
      <c r="K65" s="99"/>
      <c r="L65" s="98"/>
      <c r="M65" s="98"/>
      <c r="N65" s="98"/>
      <c r="O65" s="98"/>
      <c r="P65" s="98"/>
      <c r="Q65" s="100"/>
      <c r="R65" s="47"/>
      <c r="S65" s="98"/>
      <c r="T65" s="45"/>
      <c r="U65" s="138">
        <v>0.0</v>
      </c>
      <c r="V65" s="138">
        <v>0.0</v>
      </c>
      <c r="W65" s="135">
        <v>0.0</v>
      </c>
      <c r="X65" s="139" t="str">
        <f t="shared" si="60"/>
        <v>#REF!</v>
      </c>
      <c r="Y65" s="140">
        <v>0.0</v>
      </c>
      <c r="Z65" s="135">
        <v>0.0</v>
      </c>
      <c r="AA65" s="110">
        <v>0.0</v>
      </c>
      <c r="AB65" s="141">
        <v>0.0</v>
      </c>
      <c r="AC65" s="110">
        <v>0.0</v>
      </c>
      <c r="AD65" s="124">
        <v>0.0</v>
      </c>
      <c r="AE65" s="110">
        <v>0.0</v>
      </c>
      <c r="AF65" s="124">
        <v>0.0</v>
      </c>
      <c r="AG65" s="110">
        <v>0.0</v>
      </c>
      <c r="AH65" s="124">
        <v>0.0</v>
      </c>
      <c r="AI65" s="110">
        <v>0.0</v>
      </c>
      <c r="AJ65" s="124" t="str">
        <f t="shared" si="61"/>
        <v>#REF!</v>
      </c>
      <c r="AK65" s="107"/>
      <c r="AL65" s="103"/>
      <c r="AM65" s="124" t="str">
        <f t="shared" si="62"/>
        <v>#REF!</v>
      </c>
      <c r="AN65" s="107"/>
      <c r="AO65" s="103"/>
      <c r="AP65" s="124" t="str">
        <f t="shared" si="63"/>
        <v>#REF!</v>
      </c>
      <c r="AQ65" s="107"/>
      <c r="AR65" s="110">
        <v>0.0</v>
      </c>
      <c r="AS65" s="124" t="str">
        <f t="shared" si="64"/>
        <v>#REF!</v>
      </c>
      <c r="AT65" s="107"/>
      <c r="AU65" s="110">
        <v>0.0</v>
      </c>
      <c r="AV65" s="107"/>
      <c r="AW65" s="110">
        <v>0.0</v>
      </c>
      <c r="AX65" s="107"/>
      <c r="AY65" s="110">
        <v>0.0</v>
      </c>
      <c r="AZ65" s="107"/>
      <c r="BA65" s="110">
        <v>0.0</v>
      </c>
      <c r="BB65" s="124" t="str">
        <f t="shared" si="65"/>
        <v>#REF!</v>
      </c>
      <c r="BC65" s="107"/>
      <c r="BD65" s="103"/>
      <c r="BE65" s="129" t="str">
        <f t="shared" si="66"/>
        <v>#REF!</v>
      </c>
      <c r="BF65" s="107"/>
      <c r="BG65" s="103"/>
      <c r="BH65" s="124" t="str">
        <f t="shared" si="67"/>
        <v>#REF!</v>
      </c>
      <c r="BI65" s="107"/>
      <c r="BJ65" s="103"/>
      <c r="BK65" s="124" t="str">
        <f t="shared" si="57"/>
        <v>#REF!</v>
      </c>
      <c r="BL65" s="107"/>
      <c r="BM65" s="103"/>
      <c r="BN65" s="124" t="str">
        <f t="shared" si="68"/>
        <v>#REF!</v>
      </c>
      <c r="BO65" s="107"/>
      <c r="BP65" s="103"/>
      <c r="BQ65" s="107"/>
      <c r="BR65" s="103"/>
      <c r="BS65" s="107" t="str">
        <f t="shared" si="30"/>
        <v>#REF!</v>
      </c>
      <c r="BT65" s="107"/>
      <c r="BU65" s="103"/>
      <c r="BV65" s="107"/>
      <c r="BW65" s="117" t="str">
        <f t="shared" si="31"/>
        <v>#REF!</v>
      </c>
      <c r="BX65" s="112"/>
      <c r="BY65" s="110">
        <v>0.0</v>
      </c>
      <c r="BZ65" s="2"/>
      <c r="CA65" s="2"/>
      <c r="CB65" s="112"/>
      <c r="CC65" s="110">
        <v>0.0</v>
      </c>
      <c r="CD65" s="112"/>
      <c r="CE65" s="110">
        <v>0.0</v>
      </c>
      <c r="CF65" s="112"/>
      <c r="CG65" s="110">
        <v>0.0</v>
      </c>
      <c r="CH65" s="112"/>
      <c r="CI65" s="110">
        <v>0.0</v>
      </c>
      <c r="CJ65" s="112"/>
      <c r="CK65" s="110">
        <v>0.0</v>
      </c>
      <c r="CL65" s="112"/>
      <c r="CM65" s="110">
        <v>0.0</v>
      </c>
      <c r="CN65" s="112"/>
      <c r="CO65" s="110">
        <v>0.0</v>
      </c>
      <c r="CP65" s="112"/>
      <c r="CQ65" s="110">
        <v>0.0</v>
      </c>
      <c r="CR65" s="113">
        <f t="shared" si="45"/>
        <v>0</v>
      </c>
      <c r="CS65" s="113">
        <f t="shared" si="26"/>
        <v>0</v>
      </c>
      <c r="CT65" s="1"/>
      <c r="CU65" s="114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16"/>
      <c r="DH65" s="116"/>
      <c r="DI65" s="116"/>
      <c r="DJ65" s="116"/>
      <c r="DK65" s="116"/>
      <c r="DL65" s="1"/>
      <c r="DM65" s="1"/>
      <c r="DN65" s="1"/>
      <c r="DO65" s="1"/>
      <c r="DP65" s="1"/>
    </row>
    <row r="66">
      <c r="A66" s="178"/>
      <c r="B66" s="185" t="str">
        <f t="shared" si="59"/>
        <v>#REF!</v>
      </c>
      <c r="C66" s="95" t="s">
        <v>166</v>
      </c>
      <c r="D66" s="96" t="s">
        <v>167</v>
      </c>
      <c r="E66" s="97" t="str">
        <f t="shared" si="27"/>
        <v>N/A</v>
      </c>
      <c r="F66" s="98"/>
      <c r="G66" s="98"/>
      <c r="H66" s="98"/>
      <c r="I66" s="98"/>
      <c r="J66" s="98"/>
      <c r="K66" s="99"/>
      <c r="L66" s="98"/>
      <c r="M66" s="98"/>
      <c r="N66" s="98"/>
      <c r="O66" s="98"/>
      <c r="P66" s="98"/>
      <c r="Q66" s="100"/>
      <c r="R66" s="47"/>
      <c r="S66" s="98"/>
      <c r="T66" s="45"/>
      <c r="U66" s="138">
        <v>0.0</v>
      </c>
      <c r="V66" s="45"/>
      <c r="W66" s="135">
        <v>0.0</v>
      </c>
      <c r="X66" s="139" t="str">
        <f t="shared" si="60"/>
        <v>#REF!</v>
      </c>
      <c r="Y66" s="140">
        <v>0.0</v>
      </c>
      <c r="Z66" s="135">
        <v>0.0</v>
      </c>
      <c r="AA66" s="110">
        <v>0.0</v>
      </c>
      <c r="AB66" s="141">
        <v>0.0</v>
      </c>
      <c r="AC66" s="110">
        <v>0.0</v>
      </c>
      <c r="AD66" s="124">
        <v>0.0</v>
      </c>
      <c r="AE66" s="110">
        <v>0.0</v>
      </c>
      <c r="AF66" s="124">
        <v>0.0</v>
      </c>
      <c r="AG66" s="110">
        <v>0.0</v>
      </c>
      <c r="AH66" s="124">
        <v>0.0</v>
      </c>
      <c r="AI66" s="110">
        <v>0.0</v>
      </c>
      <c r="AJ66" s="124" t="str">
        <f t="shared" si="61"/>
        <v>#REF!</v>
      </c>
      <c r="AK66" s="107"/>
      <c r="AL66" s="103"/>
      <c r="AM66" s="124" t="str">
        <f t="shared" si="62"/>
        <v>#REF!</v>
      </c>
      <c r="AN66" s="107"/>
      <c r="AO66" s="103"/>
      <c r="AP66" s="124" t="str">
        <f t="shared" si="63"/>
        <v>#REF!</v>
      </c>
      <c r="AQ66" s="107"/>
      <c r="AR66" s="110">
        <v>0.0</v>
      </c>
      <c r="AS66" s="124" t="str">
        <f t="shared" si="64"/>
        <v>#REF!</v>
      </c>
      <c r="AT66" s="107"/>
      <c r="AU66" s="110">
        <v>0.0</v>
      </c>
      <c r="AV66" s="107"/>
      <c r="AW66" s="110">
        <v>0.0</v>
      </c>
      <c r="AX66" s="107"/>
      <c r="AY66" s="110">
        <v>0.0</v>
      </c>
      <c r="AZ66" s="107"/>
      <c r="BA66" s="110">
        <v>0.0</v>
      </c>
      <c r="BB66" s="124" t="str">
        <f t="shared" si="65"/>
        <v>#REF!</v>
      </c>
      <c r="BC66" s="107"/>
      <c r="BD66" s="103"/>
      <c r="BE66" s="129" t="str">
        <f t="shared" si="66"/>
        <v>#REF!</v>
      </c>
      <c r="BF66" s="107"/>
      <c r="BG66" s="103"/>
      <c r="BH66" s="124" t="str">
        <f t="shared" si="67"/>
        <v>#REF!</v>
      </c>
      <c r="BI66" s="107"/>
      <c r="BJ66" s="103"/>
      <c r="BK66" s="124" t="str">
        <f t="shared" si="57"/>
        <v>#REF!</v>
      </c>
      <c r="BL66" s="107"/>
      <c r="BM66" s="103"/>
      <c r="BN66" s="124" t="str">
        <f t="shared" si="68"/>
        <v>#REF!</v>
      </c>
      <c r="BO66" s="107"/>
      <c r="BP66" s="103"/>
      <c r="BQ66" s="107"/>
      <c r="BR66" s="103"/>
      <c r="BS66" s="107" t="str">
        <f t="shared" si="30"/>
        <v>#REF!</v>
      </c>
      <c r="BT66" s="107"/>
      <c r="BU66" s="103"/>
      <c r="BV66" s="107"/>
      <c r="BW66" s="117" t="str">
        <f t="shared" si="31"/>
        <v>#REF!</v>
      </c>
      <c r="BX66" s="112"/>
      <c r="BY66" s="110">
        <v>0.0</v>
      </c>
      <c r="BZ66" s="2"/>
      <c r="CA66" s="2"/>
      <c r="CB66" s="112"/>
      <c r="CC66" s="110">
        <v>0.0</v>
      </c>
      <c r="CD66" s="112"/>
      <c r="CE66" s="110">
        <v>0.0</v>
      </c>
      <c r="CF66" s="112"/>
      <c r="CG66" s="110">
        <v>0.0</v>
      </c>
      <c r="CH66" s="112"/>
      <c r="CI66" s="110">
        <v>0.0</v>
      </c>
      <c r="CJ66" s="112"/>
      <c r="CK66" s="110">
        <v>0.0</v>
      </c>
      <c r="CL66" s="112"/>
      <c r="CM66" s="110">
        <v>0.0</v>
      </c>
      <c r="CN66" s="112"/>
      <c r="CO66" s="110">
        <v>0.0</v>
      </c>
      <c r="CP66" s="112"/>
      <c r="CQ66" s="110">
        <v>0.0</v>
      </c>
      <c r="CR66" s="113">
        <f t="shared" si="45"/>
        <v>0</v>
      </c>
      <c r="CS66" s="113">
        <f t="shared" si="26"/>
        <v>0</v>
      </c>
      <c r="CT66" s="1"/>
      <c r="CU66" s="114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16"/>
      <c r="DH66" s="116"/>
      <c r="DI66" s="116"/>
      <c r="DJ66" s="116"/>
      <c r="DK66" s="116"/>
      <c r="DL66" s="1"/>
      <c r="DM66" s="1"/>
      <c r="DN66" s="1"/>
      <c r="DO66" s="1"/>
      <c r="DP66" s="1"/>
    </row>
    <row r="67">
      <c r="A67" s="178"/>
      <c r="B67" s="185" t="str">
        <f t="shared" si="59"/>
        <v>#REF!</v>
      </c>
      <c r="C67" s="95" t="s">
        <v>168</v>
      </c>
      <c r="D67" s="96" t="s">
        <v>169</v>
      </c>
      <c r="E67" s="97" t="str">
        <f t="shared" si="27"/>
        <v>N/A</v>
      </c>
      <c r="F67" s="98"/>
      <c r="G67" s="98"/>
      <c r="H67" s="98"/>
      <c r="I67" s="98"/>
      <c r="J67" s="98"/>
      <c r="K67" s="99"/>
      <c r="L67" s="98"/>
      <c r="M67" s="98"/>
      <c r="N67" s="98"/>
      <c r="O67" s="98"/>
      <c r="P67" s="98"/>
      <c r="Q67" s="100"/>
      <c r="R67" s="47"/>
      <c r="S67" s="98"/>
      <c r="T67" s="45"/>
      <c r="U67" s="187">
        <v>0.0</v>
      </c>
      <c r="V67" s="187">
        <v>0.0</v>
      </c>
      <c r="W67" s="187">
        <v>0.0</v>
      </c>
      <c r="X67" s="139" t="str">
        <f t="shared" si="60"/>
        <v>#REF!</v>
      </c>
      <c r="Y67" s="140">
        <v>0.0</v>
      </c>
      <c r="Z67" s="138">
        <v>0.0</v>
      </c>
      <c r="AA67" s="110">
        <v>0.0</v>
      </c>
      <c r="AB67" s="141">
        <v>0.0</v>
      </c>
      <c r="AC67" s="110">
        <v>0.0</v>
      </c>
      <c r="AD67" s="142">
        <v>8677.7</v>
      </c>
      <c r="AE67" s="110">
        <v>8677.7</v>
      </c>
      <c r="AF67" s="124">
        <v>0.0</v>
      </c>
      <c r="AG67" s="110">
        <v>0.0</v>
      </c>
      <c r="AH67" s="124">
        <v>0.0</v>
      </c>
      <c r="AI67" s="110">
        <v>0.0</v>
      </c>
      <c r="AJ67" s="124" t="str">
        <f t="shared" si="61"/>
        <v>#REF!</v>
      </c>
      <c r="AK67" s="107"/>
      <c r="AL67" s="103"/>
      <c r="AM67" s="124" t="str">
        <f t="shared" si="62"/>
        <v>#REF!</v>
      </c>
      <c r="AN67" s="107"/>
      <c r="AO67" s="103"/>
      <c r="AP67" s="124" t="str">
        <f t="shared" si="63"/>
        <v>#REF!</v>
      </c>
      <c r="AQ67" s="107"/>
      <c r="AR67" s="110">
        <v>0.0</v>
      </c>
      <c r="AS67" s="124" t="str">
        <f t="shared" si="64"/>
        <v>#REF!</v>
      </c>
      <c r="AT67" s="107"/>
      <c r="AU67" s="110">
        <v>0.0</v>
      </c>
      <c r="AV67" s="107"/>
      <c r="AW67" s="110">
        <v>0.0</v>
      </c>
      <c r="AX67" s="107"/>
      <c r="AY67" s="110">
        <v>0.0</v>
      </c>
      <c r="AZ67" s="107"/>
      <c r="BA67" s="110">
        <v>0.0</v>
      </c>
      <c r="BB67" s="124" t="str">
        <f t="shared" si="65"/>
        <v>#REF!</v>
      </c>
      <c r="BC67" s="107"/>
      <c r="BD67" s="103"/>
      <c r="BE67" s="129" t="str">
        <f t="shared" si="66"/>
        <v>#REF!</v>
      </c>
      <c r="BF67" s="107"/>
      <c r="BG67" s="103"/>
      <c r="BH67" s="124" t="str">
        <f t="shared" si="67"/>
        <v>#REF!</v>
      </c>
      <c r="BI67" s="107"/>
      <c r="BJ67" s="103"/>
      <c r="BK67" s="124" t="str">
        <f t="shared" si="57"/>
        <v>#REF!</v>
      </c>
      <c r="BL67" s="107"/>
      <c r="BM67" s="103"/>
      <c r="BN67" s="124" t="str">
        <f t="shared" si="68"/>
        <v>#REF!</v>
      </c>
      <c r="BO67" s="107"/>
      <c r="BP67" s="103"/>
      <c r="BQ67" s="107"/>
      <c r="BR67" s="103"/>
      <c r="BS67" s="107" t="str">
        <f t="shared" si="30"/>
        <v>#REF!</v>
      </c>
      <c r="BT67" s="107"/>
      <c r="BU67" s="103"/>
      <c r="BV67" s="107"/>
      <c r="BW67" s="117" t="str">
        <f t="shared" si="31"/>
        <v>#REF!</v>
      </c>
      <c r="BX67" s="112"/>
      <c r="BY67" s="110">
        <v>0.0</v>
      </c>
      <c r="BZ67" s="2"/>
      <c r="CA67" s="2"/>
      <c r="CB67" s="112"/>
      <c r="CC67" s="110">
        <v>0.0</v>
      </c>
      <c r="CD67" s="112"/>
      <c r="CE67" s="110">
        <v>0.0</v>
      </c>
      <c r="CF67" s="112"/>
      <c r="CG67" s="110">
        <v>0.0</v>
      </c>
      <c r="CH67" s="112"/>
      <c r="CI67" s="110">
        <v>0.0</v>
      </c>
      <c r="CJ67" s="112"/>
      <c r="CK67" s="110">
        <v>0.0</v>
      </c>
      <c r="CL67" s="112"/>
      <c r="CM67" s="110">
        <v>0.0</v>
      </c>
      <c r="CN67" s="112"/>
      <c r="CO67" s="110">
        <v>0.0</v>
      </c>
      <c r="CP67" s="112"/>
      <c r="CQ67" s="110">
        <v>0.0</v>
      </c>
      <c r="CR67" s="113">
        <f t="shared" si="45"/>
        <v>0</v>
      </c>
      <c r="CS67" s="113">
        <f t="shared" si="26"/>
        <v>0</v>
      </c>
      <c r="CT67" s="1"/>
      <c r="CU67" s="114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16"/>
      <c r="DH67" s="116"/>
      <c r="DI67" s="116"/>
      <c r="DJ67" s="116"/>
      <c r="DK67" s="116"/>
      <c r="DL67" s="1"/>
      <c r="DM67" s="1"/>
      <c r="DN67" s="1"/>
      <c r="DO67" s="1"/>
      <c r="DP67" s="1"/>
    </row>
    <row r="68">
      <c r="A68" s="178"/>
      <c r="B68" s="185" t="str">
        <f t="shared" si="59"/>
        <v>#REF!</v>
      </c>
      <c r="C68" s="95" t="s">
        <v>170</v>
      </c>
      <c r="D68" s="96" t="s">
        <v>171</v>
      </c>
      <c r="E68" s="97" t="str">
        <f t="shared" si="27"/>
        <v>N/A</v>
      </c>
      <c r="F68" s="98"/>
      <c r="G68" s="98"/>
      <c r="H68" s="98"/>
      <c r="I68" s="98"/>
      <c r="J68" s="98"/>
      <c r="K68" s="99"/>
      <c r="L68" s="98"/>
      <c r="M68" s="98"/>
      <c r="N68" s="98"/>
      <c r="O68" s="98"/>
      <c r="P68" s="98"/>
      <c r="Q68" s="100"/>
      <c r="R68" s="47"/>
      <c r="S68" s="98"/>
      <c r="T68" s="45"/>
      <c r="U68" s="187">
        <v>0.0</v>
      </c>
      <c r="V68" s="135">
        <v>0.0</v>
      </c>
      <c r="W68" s="187">
        <v>0.0</v>
      </c>
      <c r="X68" s="139" t="str">
        <f t="shared" si="60"/>
        <v>#REF!</v>
      </c>
      <c r="Y68" s="140">
        <v>0.0</v>
      </c>
      <c r="Z68" s="138">
        <v>0.0</v>
      </c>
      <c r="AA68" s="110">
        <v>0.0</v>
      </c>
      <c r="AB68" s="141">
        <v>0.0</v>
      </c>
      <c r="AC68" s="110">
        <v>0.0</v>
      </c>
      <c r="AD68" s="124">
        <v>0.0</v>
      </c>
      <c r="AE68" s="110">
        <v>0.0</v>
      </c>
      <c r="AF68" s="124">
        <v>0.0</v>
      </c>
      <c r="AG68" s="110">
        <v>0.0</v>
      </c>
      <c r="AH68" s="124">
        <v>0.0</v>
      </c>
      <c r="AI68" s="110">
        <v>0.0</v>
      </c>
      <c r="AJ68" s="124" t="str">
        <f t="shared" si="61"/>
        <v>#REF!</v>
      </c>
      <c r="AK68" s="107"/>
      <c r="AL68" s="103"/>
      <c r="AM68" s="124" t="str">
        <f t="shared" si="62"/>
        <v>#REF!</v>
      </c>
      <c r="AN68" s="107"/>
      <c r="AO68" s="103"/>
      <c r="AP68" s="124" t="str">
        <f t="shared" si="63"/>
        <v>#REF!</v>
      </c>
      <c r="AQ68" s="107"/>
      <c r="AR68" s="110">
        <v>0.0</v>
      </c>
      <c r="AS68" s="124" t="str">
        <f t="shared" si="64"/>
        <v>#REF!</v>
      </c>
      <c r="AT68" s="107"/>
      <c r="AU68" s="110">
        <v>0.0</v>
      </c>
      <c r="AV68" s="107"/>
      <c r="AW68" s="110">
        <v>0.0</v>
      </c>
      <c r="AX68" s="107"/>
      <c r="AY68" s="110">
        <v>0.0</v>
      </c>
      <c r="AZ68" s="107"/>
      <c r="BA68" s="110">
        <v>0.0</v>
      </c>
      <c r="BB68" s="124" t="str">
        <f t="shared" si="65"/>
        <v>#REF!</v>
      </c>
      <c r="BC68" s="107"/>
      <c r="BD68" s="103"/>
      <c r="BE68" s="129" t="str">
        <f t="shared" si="66"/>
        <v>#REF!</v>
      </c>
      <c r="BF68" s="107"/>
      <c r="BG68" s="103"/>
      <c r="BH68" s="124" t="str">
        <f t="shared" si="67"/>
        <v>#REF!</v>
      </c>
      <c r="BI68" s="107"/>
      <c r="BJ68" s="103"/>
      <c r="BK68" s="124" t="str">
        <f t="shared" si="57"/>
        <v>#REF!</v>
      </c>
      <c r="BL68" s="107"/>
      <c r="BM68" s="103"/>
      <c r="BN68" s="124" t="str">
        <f t="shared" si="68"/>
        <v>#REF!</v>
      </c>
      <c r="BO68" s="107"/>
      <c r="BP68" s="103"/>
      <c r="BQ68" s="107"/>
      <c r="BR68" s="103"/>
      <c r="BS68" s="107" t="str">
        <f t="shared" si="30"/>
        <v>#REF!</v>
      </c>
      <c r="BT68" s="107"/>
      <c r="BU68" s="103"/>
      <c r="BV68" s="107"/>
      <c r="BW68" s="117" t="str">
        <f t="shared" si="31"/>
        <v>#REF!</v>
      </c>
      <c r="BX68" s="112"/>
      <c r="BY68" s="110">
        <v>0.0</v>
      </c>
      <c r="BZ68" s="2"/>
      <c r="CA68" s="2"/>
      <c r="CB68" s="112"/>
      <c r="CC68" s="110">
        <v>0.0</v>
      </c>
      <c r="CD68" s="112"/>
      <c r="CE68" s="110">
        <v>0.0</v>
      </c>
      <c r="CF68" s="112"/>
      <c r="CG68" s="110">
        <v>0.0</v>
      </c>
      <c r="CH68" s="112"/>
      <c r="CI68" s="110">
        <v>0.0</v>
      </c>
      <c r="CJ68" s="112"/>
      <c r="CK68" s="110">
        <v>0.0</v>
      </c>
      <c r="CL68" s="112"/>
      <c r="CM68" s="110">
        <v>0.0</v>
      </c>
      <c r="CN68" s="112"/>
      <c r="CO68" s="110">
        <v>0.0</v>
      </c>
      <c r="CP68" s="112"/>
      <c r="CQ68" s="110">
        <v>0.0</v>
      </c>
      <c r="CR68" s="113">
        <f t="shared" si="45"/>
        <v>0</v>
      </c>
      <c r="CS68" s="113">
        <f t="shared" si="26"/>
        <v>0</v>
      </c>
      <c r="CT68" s="1"/>
      <c r="CU68" s="114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16"/>
      <c r="DH68" s="116"/>
      <c r="DI68" s="116"/>
      <c r="DJ68" s="116"/>
      <c r="DK68" s="116"/>
      <c r="DL68" s="1"/>
      <c r="DM68" s="1"/>
      <c r="DN68" s="1"/>
      <c r="DO68" s="1"/>
      <c r="DP68" s="1"/>
    </row>
    <row r="69">
      <c r="A69" s="178"/>
      <c r="B69" s="185" t="str">
        <f t="shared" si="59"/>
        <v>#REF!</v>
      </c>
      <c r="C69" s="95" t="s">
        <v>172</v>
      </c>
      <c r="D69" s="96" t="s">
        <v>173</v>
      </c>
      <c r="E69" s="97" t="str">
        <f t="shared" si="27"/>
        <v>N/A</v>
      </c>
      <c r="F69" s="98"/>
      <c r="G69" s="98"/>
      <c r="H69" s="98"/>
      <c r="I69" s="98"/>
      <c r="J69" s="98"/>
      <c r="K69" s="99"/>
      <c r="L69" s="98"/>
      <c r="M69" s="98"/>
      <c r="N69" s="98"/>
      <c r="O69" s="98"/>
      <c r="P69" s="98"/>
      <c r="Q69" s="100"/>
      <c r="R69" s="47"/>
      <c r="S69" s="98"/>
      <c r="T69" s="45"/>
      <c r="U69" s="187">
        <v>0.0</v>
      </c>
      <c r="V69" s="135">
        <v>0.0</v>
      </c>
      <c r="W69" s="187">
        <v>0.0</v>
      </c>
      <c r="X69" s="139" t="str">
        <f t="shared" si="60"/>
        <v>#REF!</v>
      </c>
      <c r="Y69" s="140">
        <v>0.0</v>
      </c>
      <c r="Z69" s="138">
        <v>0.0</v>
      </c>
      <c r="AA69" s="110">
        <v>0.0</v>
      </c>
      <c r="AB69" s="141">
        <v>0.0</v>
      </c>
      <c r="AC69" s="110">
        <v>0.0</v>
      </c>
      <c r="AD69" s="124">
        <v>0.0</v>
      </c>
      <c r="AE69" s="110">
        <v>0.0</v>
      </c>
      <c r="AF69" s="124">
        <v>0.0</v>
      </c>
      <c r="AG69" s="110">
        <v>0.0</v>
      </c>
      <c r="AH69" s="124">
        <v>0.0</v>
      </c>
      <c r="AI69" s="110">
        <v>0.0</v>
      </c>
      <c r="AJ69" s="124" t="str">
        <f t="shared" si="61"/>
        <v>#REF!</v>
      </c>
      <c r="AK69" s="107"/>
      <c r="AL69" s="103"/>
      <c r="AM69" s="124" t="str">
        <f t="shared" si="62"/>
        <v>#REF!</v>
      </c>
      <c r="AN69" s="107"/>
      <c r="AO69" s="103"/>
      <c r="AP69" s="124" t="str">
        <f t="shared" si="63"/>
        <v>#REF!</v>
      </c>
      <c r="AQ69" s="107"/>
      <c r="AR69" s="110">
        <v>0.0</v>
      </c>
      <c r="AS69" s="124" t="str">
        <f t="shared" si="64"/>
        <v>#REF!</v>
      </c>
      <c r="AT69" s="107"/>
      <c r="AU69" s="110">
        <v>0.0</v>
      </c>
      <c r="AV69" s="107"/>
      <c r="AW69" s="110">
        <v>0.0</v>
      </c>
      <c r="AX69" s="107"/>
      <c r="AY69" s="110">
        <v>0.0</v>
      </c>
      <c r="AZ69" s="107"/>
      <c r="BA69" s="110">
        <v>0.0</v>
      </c>
      <c r="BB69" s="124" t="str">
        <f t="shared" si="65"/>
        <v>#REF!</v>
      </c>
      <c r="BC69" s="107"/>
      <c r="BD69" s="103"/>
      <c r="BE69" s="129" t="str">
        <f t="shared" si="66"/>
        <v>#REF!</v>
      </c>
      <c r="BF69" s="107"/>
      <c r="BG69" s="103"/>
      <c r="BH69" s="124" t="str">
        <f t="shared" si="67"/>
        <v>#REF!</v>
      </c>
      <c r="BI69" s="107"/>
      <c r="BJ69" s="103"/>
      <c r="BK69" s="124" t="str">
        <f t="shared" si="57"/>
        <v>#REF!</v>
      </c>
      <c r="BL69" s="107"/>
      <c r="BM69" s="103"/>
      <c r="BN69" s="124" t="str">
        <f t="shared" si="68"/>
        <v>#REF!</v>
      </c>
      <c r="BO69" s="107"/>
      <c r="BP69" s="103"/>
      <c r="BQ69" s="107"/>
      <c r="BR69" s="103"/>
      <c r="BS69" s="107" t="str">
        <f t="shared" si="30"/>
        <v>#REF!</v>
      </c>
      <c r="BT69" s="107"/>
      <c r="BU69" s="103"/>
      <c r="BV69" s="107"/>
      <c r="BW69" s="117" t="str">
        <f t="shared" si="31"/>
        <v>#REF!</v>
      </c>
      <c r="BX69" s="112"/>
      <c r="BY69" s="110">
        <v>0.0</v>
      </c>
      <c r="BZ69" s="2"/>
      <c r="CA69" s="2"/>
      <c r="CB69" s="112"/>
      <c r="CC69" s="110">
        <v>0.0</v>
      </c>
      <c r="CD69" s="112"/>
      <c r="CE69" s="110">
        <v>0.0</v>
      </c>
      <c r="CF69" s="112"/>
      <c r="CG69" s="110">
        <v>0.0</v>
      </c>
      <c r="CH69" s="112"/>
      <c r="CI69" s="110">
        <v>0.0</v>
      </c>
      <c r="CJ69" s="112"/>
      <c r="CK69" s="110">
        <v>0.0</v>
      </c>
      <c r="CL69" s="112"/>
      <c r="CM69" s="110">
        <v>0.0</v>
      </c>
      <c r="CN69" s="112"/>
      <c r="CO69" s="110">
        <v>0.0</v>
      </c>
      <c r="CP69" s="112"/>
      <c r="CQ69" s="110">
        <v>0.0</v>
      </c>
      <c r="CR69" s="113">
        <f t="shared" si="45"/>
        <v>0</v>
      </c>
      <c r="CS69" s="113">
        <f t="shared" si="26"/>
        <v>0</v>
      </c>
      <c r="CT69" s="1"/>
      <c r="CU69" s="114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16"/>
      <c r="DH69" s="116"/>
      <c r="DI69" s="116"/>
      <c r="DJ69" s="116"/>
      <c r="DK69" s="116"/>
      <c r="DL69" s="1"/>
      <c r="DM69" s="1"/>
      <c r="DN69" s="1"/>
      <c r="DO69" s="1"/>
      <c r="DP69" s="1"/>
    </row>
    <row r="70">
      <c r="A70" s="178"/>
      <c r="B70" s="185" t="str">
        <f t="shared" si="59"/>
        <v>#REF!</v>
      </c>
      <c r="C70" s="95" t="s">
        <v>174</v>
      </c>
      <c r="D70" s="96" t="s">
        <v>175</v>
      </c>
      <c r="E70" s="97" t="str">
        <f t="shared" si="27"/>
        <v>N/A</v>
      </c>
      <c r="F70" s="98"/>
      <c r="G70" s="98"/>
      <c r="H70" s="98"/>
      <c r="I70" s="98"/>
      <c r="J70" s="98"/>
      <c r="K70" s="99"/>
      <c r="L70" s="98"/>
      <c r="M70" s="98"/>
      <c r="N70" s="98"/>
      <c r="O70" s="98"/>
      <c r="P70" s="98"/>
      <c r="Q70" s="100"/>
      <c r="R70" s="98"/>
      <c r="S70" s="98"/>
      <c r="T70" s="45"/>
      <c r="U70" s="45"/>
      <c r="V70" s="45"/>
      <c r="W70" s="45"/>
      <c r="X70" s="101"/>
      <c r="Y70" s="102"/>
      <c r="Z70" s="45"/>
      <c r="AA70" s="103"/>
      <c r="AB70" s="123"/>
      <c r="AC70" s="103"/>
      <c r="AD70" s="106"/>
      <c r="AE70" s="103"/>
      <c r="AF70" s="142">
        <v>4981.83</v>
      </c>
      <c r="AG70" s="110">
        <v>4981.83</v>
      </c>
      <c r="AH70" s="142">
        <f>AF70*2</f>
        <v>9963.66</v>
      </c>
      <c r="AI70" s="110">
        <v>9963.66</v>
      </c>
      <c r="AJ70" s="124" t="str">
        <f t="shared" si="61"/>
        <v>#REF!</v>
      </c>
      <c r="AK70" s="124">
        <v>0.0</v>
      </c>
      <c r="AL70" s="110">
        <v>0.0</v>
      </c>
      <c r="AM70" s="124" t="str">
        <f t="shared" si="62"/>
        <v>#REF!</v>
      </c>
      <c r="AN70" s="124">
        <v>0.0</v>
      </c>
      <c r="AO70" s="103"/>
      <c r="AP70" s="124" t="str">
        <f t="shared" si="63"/>
        <v>#REF!</v>
      </c>
      <c r="AQ70" s="124">
        <v>0.0</v>
      </c>
      <c r="AR70" s="110">
        <v>0.0</v>
      </c>
      <c r="AS70" s="124" t="str">
        <f t="shared" si="64"/>
        <v>#REF!</v>
      </c>
      <c r="AT70" s="107"/>
      <c r="AU70" s="110">
        <v>0.0</v>
      </c>
      <c r="AV70" s="107"/>
      <c r="AW70" s="110">
        <v>0.0</v>
      </c>
      <c r="AX70" s="107"/>
      <c r="AY70" s="110">
        <v>0.0</v>
      </c>
      <c r="AZ70" s="107"/>
      <c r="BA70" s="110">
        <v>0.0</v>
      </c>
      <c r="BB70" s="124" t="str">
        <f t="shared" si="65"/>
        <v>#REF!</v>
      </c>
      <c r="BC70" s="107"/>
      <c r="BD70" s="103"/>
      <c r="BE70" s="129" t="str">
        <f t="shared" si="66"/>
        <v>#REF!</v>
      </c>
      <c r="BF70" s="107"/>
      <c r="BG70" s="103"/>
      <c r="BH70" s="124" t="str">
        <f t="shared" si="67"/>
        <v>#REF!</v>
      </c>
      <c r="BI70" s="107"/>
      <c r="BJ70" s="103"/>
      <c r="BK70" s="124" t="str">
        <f t="shared" si="57"/>
        <v>#REF!</v>
      </c>
      <c r="BL70" s="107"/>
      <c r="BM70" s="103"/>
      <c r="BN70" s="124" t="str">
        <f t="shared" si="68"/>
        <v>#REF!</v>
      </c>
      <c r="BO70" s="107"/>
      <c r="BP70" s="103"/>
      <c r="BQ70" s="107"/>
      <c r="BR70" s="103"/>
      <c r="BS70" s="107" t="str">
        <f t="shared" si="30"/>
        <v>#REF!</v>
      </c>
      <c r="BT70" s="107"/>
      <c r="BU70" s="103"/>
      <c r="BV70" s="107"/>
      <c r="BW70" s="117" t="str">
        <f t="shared" si="31"/>
        <v>#REF!</v>
      </c>
      <c r="BX70" s="112"/>
      <c r="BY70" s="110">
        <v>0.0</v>
      </c>
      <c r="BZ70" s="2"/>
      <c r="CA70" s="2"/>
      <c r="CB70" s="112"/>
      <c r="CC70" s="110">
        <v>0.0</v>
      </c>
      <c r="CD70" s="112"/>
      <c r="CE70" s="110">
        <v>0.0</v>
      </c>
      <c r="CF70" s="112"/>
      <c r="CG70" s="110">
        <v>0.0</v>
      </c>
      <c r="CH70" s="112"/>
      <c r="CI70" s="110">
        <v>0.0</v>
      </c>
      <c r="CJ70" s="112"/>
      <c r="CK70" s="110">
        <v>0.0</v>
      </c>
      <c r="CL70" s="112"/>
      <c r="CM70" s="110">
        <v>0.0</v>
      </c>
      <c r="CN70" s="112"/>
      <c r="CO70" s="110">
        <v>0.0</v>
      </c>
      <c r="CP70" s="112"/>
      <c r="CQ70" s="110">
        <v>0.0</v>
      </c>
      <c r="CR70" s="113">
        <f t="shared" si="45"/>
        <v>0</v>
      </c>
      <c r="CS70" s="113">
        <f t="shared" si="26"/>
        <v>0</v>
      </c>
      <c r="CT70" s="1"/>
      <c r="CU70" s="114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16"/>
      <c r="DH70" s="116"/>
      <c r="DI70" s="116"/>
      <c r="DJ70" s="116"/>
      <c r="DK70" s="116"/>
      <c r="DL70" s="1"/>
      <c r="DM70" s="1"/>
      <c r="DN70" s="1"/>
      <c r="DO70" s="1"/>
      <c r="DP70" s="1"/>
    </row>
    <row r="71">
      <c r="A71" s="178"/>
      <c r="B71" s="185" t="str">
        <f t="shared" si="59"/>
        <v>#REF!</v>
      </c>
      <c r="C71" s="95" t="s">
        <v>176</v>
      </c>
      <c r="D71" s="96" t="s">
        <v>177</v>
      </c>
      <c r="E71" s="97" t="str">
        <f t="shared" si="27"/>
        <v>N/A</v>
      </c>
      <c r="F71" s="98"/>
      <c r="G71" s="98"/>
      <c r="H71" s="98"/>
      <c r="I71" s="98"/>
      <c r="J71" s="98"/>
      <c r="K71" s="99"/>
      <c r="L71" s="98"/>
      <c r="M71" s="98"/>
      <c r="N71" s="98"/>
      <c r="O71" s="98"/>
      <c r="P71" s="98"/>
      <c r="Q71" s="100"/>
      <c r="R71" s="98"/>
      <c r="S71" s="98"/>
      <c r="T71" s="45"/>
      <c r="U71" s="45"/>
      <c r="V71" s="45"/>
      <c r="W71" s="45"/>
      <c r="X71" s="101"/>
      <c r="Y71" s="102"/>
      <c r="Z71" s="45"/>
      <c r="AA71" s="103"/>
      <c r="AB71" s="123"/>
      <c r="AC71" s="103"/>
      <c r="AD71" s="106"/>
      <c r="AE71" s="103"/>
      <c r="AF71" s="149">
        <v>0.0</v>
      </c>
      <c r="AG71" s="103"/>
      <c r="AH71" s="124">
        <v>0.0</v>
      </c>
      <c r="AI71" s="110">
        <v>0.0</v>
      </c>
      <c r="AJ71" s="124" t="str">
        <f t="shared" si="61"/>
        <v>#REF!</v>
      </c>
      <c r="AK71" s="124">
        <v>0.0</v>
      </c>
      <c r="AL71" s="110">
        <v>0.0</v>
      </c>
      <c r="AM71" s="124" t="str">
        <f t="shared" si="62"/>
        <v>#REF!</v>
      </c>
      <c r="AN71" s="124">
        <v>0.0</v>
      </c>
      <c r="AO71" s="103"/>
      <c r="AP71" s="124" t="str">
        <f t="shared" si="63"/>
        <v>#REF!</v>
      </c>
      <c r="AQ71" s="124">
        <v>0.0</v>
      </c>
      <c r="AR71" s="110">
        <v>0.0</v>
      </c>
      <c r="AS71" s="124" t="str">
        <f t="shared" si="64"/>
        <v>#REF!</v>
      </c>
      <c r="AT71" s="107"/>
      <c r="AU71" s="110">
        <v>0.0</v>
      </c>
      <c r="AV71" s="107"/>
      <c r="AW71" s="110">
        <v>0.0</v>
      </c>
      <c r="AX71" s="107"/>
      <c r="AY71" s="110">
        <v>0.0</v>
      </c>
      <c r="AZ71" s="107"/>
      <c r="BA71" s="110">
        <v>0.0</v>
      </c>
      <c r="BB71" s="124" t="str">
        <f t="shared" si="65"/>
        <v>#REF!</v>
      </c>
      <c r="BC71" s="107"/>
      <c r="BD71" s="103"/>
      <c r="BE71" s="129" t="str">
        <f t="shared" si="66"/>
        <v>#REF!</v>
      </c>
      <c r="BF71" s="107"/>
      <c r="BG71" s="103"/>
      <c r="BH71" s="124" t="str">
        <f t="shared" si="67"/>
        <v>#REF!</v>
      </c>
      <c r="BI71" s="107"/>
      <c r="BJ71" s="103"/>
      <c r="BK71" s="124" t="str">
        <f t="shared" si="57"/>
        <v>#REF!</v>
      </c>
      <c r="BL71" s="107"/>
      <c r="BM71" s="103"/>
      <c r="BN71" s="124" t="str">
        <f t="shared" si="68"/>
        <v>#REF!</v>
      </c>
      <c r="BO71" s="107"/>
      <c r="BP71" s="103"/>
      <c r="BQ71" s="107"/>
      <c r="BR71" s="103"/>
      <c r="BS71" s="107" t="str">
        <f t="shared" si="30"/>
        <v>#REF!</v>
      </c>
      <c r="BT71" s="107"/>
      <c r="BU71" s="103"/>
      <c r="BV71" s="107"/>
      <c r="BW71" s="117" t="str">
        <f t="shared" si="31"/>
        <v>#REF!</v>
      </c>
      <c r="BX71" s="112"/>
      <c r="BY71" s="110">
        <v>0.0</v>
      </c>
      <c r="BZ71" s="2"/>
      <c r="CA71" s="2"/>
      <c r="CB71" s="112"/>
      <c r="CC71" s="110">
        <v>0.0</v>
      </c>
      <c r="CD71" s="112"/>
      <c r="CE71" s="110">
        <v>0.0</v>
      </c>
      <c r="CF71" s="112"/>
      <c r="CG71" s="110">
        <v>0.0</v>
      </c>
      <c r="CH71" s="112"/>
      <c r="CI71" s="110">
        <v>0.0</v>
      </c>
      <c r="CJ71" s="112"/>
      <c r="CK71" s="110">
        <v>0.0</v>
      </c>
      <c r="CL71" s="112"/>
      <c r="CM71" s="110">
        <v>0.0</v>
      </c>
      <c r="CN71" s="112"/>
      <c r="CO71" s="110">
        <v>0.0</v>
      </c>
      <c r="CP71" s="112"/>
      <c r="CQ71" s="110">
        <v>0.0</v>
      </c>
      <c r="CR71" s="113">
        <f t="shared" si="45"/>
        <v>0</v>
      </c>
      <c r="CS71" s="113">
        <f t="shared" si="26"/>
        <v>0</v>
      </c>
      <c r="CT71" s="1"/>
      <c r="CU71" s="114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16"/>
      <c r="DH71" s="116"/>
      <c r="DI71" s="116"/>
      <c r="DJ71" s="116"/>
      <c r="DK71" s="116"/>
      <c r="DL71" s="1"/>
      <c r="DM71" s="1"/>
      <c r="DN71" s="1"/>
      <c r="DO71" s="1"/>
      <c r="DP71" s="1"/>
    </row>
    <row r="72">
      <c r="A72" s="178"/>
      <c r="B72" s="185" t="str">
        <f t="shared" si="59"/>
        <v>#REF!</v>
      </c>
      <c r="C72" s="95" t="s">
        <v>178</v>
      </c>
      <c r="D72" s="96" t="s">
        <v>179</v>
      </c>
      <c r="E72" s="97" t="str">
        <f t="shared" si="27"/>
        <v>N/A</v>
      </c>
      <c r="F72" s="98"/>
      <c r="G72" s="98"/>
      <c r="H72" s="98"/>
      <c r="I72" s="98"/>
      <c r="J72" s="98"/>
      <c r="K72" s="99"/>
      <c r="L72" s="98"/>
      <c r="M72" s="98"/>
      <c r="N72" s="98"/>
      <c r="O72" s="98"/>
      <c r="P72" s="98"/>
      <c r="Q72" s="47"/>
      <c r="R72" s="47"/>
      <c r="S72" s="47"/>
      <c r="T72" s="45"/>
      <c r="U72" s="45"/>
      <c r="V72" s="45"/>
      <c r="W72" s="45"/>
      <c r="X72" s="101"/>
      <c r="Y72" s="102"/>
      <c r="Z72" s="47"/>
      <c r="AA72" s="110">
        <v>0.0</v>
      </c>
      <c r="AB72" s="158">
        <v>3556.68</v>
      </c>
      <c r="AC72" s="110">
        <v>3556.68</v>
      </c>
      <c r="AD72" s="107"/>
      <c r="AE72" s="110">
        <v>0.0</v>
      </c>
      <c r="AF72" s="107"/>
      <c r="AG72" s="110">
        <v>0.0</v>
      </c>
      <c r="AH72" s="107"/>
      <c r="AI72" s="110">
        <v>0.0</v>
      </c>
      <c r="AJ72" s="124" t="str">
        <f t="shared" si="61"/>
        <v>#REF!</v>
      </c>
      <c r="AK72" s="107"/>
      <c r="AL72" s="103"/>
      <c r="AM72" s="124" t="str">
        <f t="shared" si="62"/>
        <v>#REF!</v>
      </c>
      <c r="AN72" s="107"/>
      <c r="AO72" s="103"/>
      <c r="AP72" s="124" t="str">
        <f t="shared" si="63"/>
        <v>#REF!</v>
      </c>
      <c r="AQ72" s="107"/>
      <c r="AR72" s="110">
        <v>0.0</v>
      </c>
      <c r="AS72" s="124" t="str">
        <f t="shared" si="64"/>
        <v>#REF!</v>
      </c>
      <c r="AT72" s="107"/>
      <c r="AU72" s="110">
        <v>0.0</v>
      </c>
      <c r="AV72" s="107"/>
      <c r="AW72" s="110">
        <v>0.0</v>
      </c>
      <c r="AX72" s="107"/>
      <c r="AY72" s="110">
        <v>0.0</v>
      </c>
      <c r="AZ72" s="107"/>
      <c r="BA72" s="110">
        <v>0.0</v>
      </c>
      <c r="BB72" s="124" t="str">
        <f t="shared" si="65"/>
        <v>#REF!</v>
      </c>
      <c r="BC72" s="107"/>
      <c r="BD72" s="103"/>
      <c r="BE72" s="129" t="str">
        <f t="shared" si="66"/>
        <v>#REF!</v>
      </c>
      <c r="BF72" s="107"/>
      <c r="BG72" s="103"/>
      <c r="BH72" s="124" t="str">
        <f t="shared" si="67"/>
        <v>#REF!</v>
      </c>
      <c r="BI72" s="107"/>
      <c r="BJ72" s="103"/>
      <c r="BK72" s="124" t="str">
        <f t="shared" si="57"/>
        <v>#REF!</v>
      </c>
      <c r="BL72" s="107"/>
      <c r="BM72" s="103"/>
      <c r="BN72" s="124" t="str">
        <f t="shared" si="68"/>
        <v>#REF!</v>
      </c>
      <c r="BO72" s="107"/>
      <c r="BP72" s="103"/>
      <c r="BQ72" s="107"/>
      <c r="BR72" s="103"/>
      <c r="BS72" s="117" t="str">
        <f t="shared" si="30"/>
        <v>#REF!</v>
      </c>
      <c r="BT72" s="107"/>
      <c r="BU72" s="103"/>
      <c r="BV72" s="107"/>
      <c r="BW72" s="117" t="str">
        <f t="shared" si="31"/>
        <v>#REF!</v>
      </c>
      <c r="BX72" s="112"/>
      <c r="BY72" s="110">
        <v>0.0</v>
      </c>
      <c r="BZ72" s="2"/>
      <c r="CA72" s="2"/>
      <c r="CB72" s="112"/>
      <c r="CC72" s="110">
        <v>0.0</v>
      </c>
      <c r="CD72" s="112"/>
      <c r="CE72" s="110">
        <v>0.0</v>
      </c>
      <c r="CF72" s="112"/>
      <c r="CG72" s="110">
        <v>0.0</v>
      </c>
      <c r="CH72" s="112"/>
      <c r="CI72" s="110">
        <v>0.0</v>
      </c>
      <c r="CJ72" s="112"/>
      <c r="CK72" s="110">
        <v>0.0</v>
      </c>
      <c r="CL72" s="112"/>
      <c r="CM72" s="110">
        <v>0.0</v>
      </c>
      <c r="CN72" s="112"/>
      <c r="CO72" s="110">
        <v>0.0</v>
      </c>
      <c r="CP72" s="112"/>
      <c r="CQ72" s="110">
        <v>0.0</v>
      </c>
      <c r="CR72" s="113">
        <f t="shared" si="45"/>
        <v>0</v>
      </c>
      <c r="CS72" s="113">
        <f t="shared" si="26"/>
        <v>0</v>
      </c>
      <c r="CT72" s="1"/>
      <c r="CU72" s="114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16"/>
      <c r="DH72" s="116"/>
      <c r="DI72" s="116"/>
      <c r="DJ72" s="116"/>
      <c r="DK72" s="116"/>
      <c r="DL72" s="1"/>
      <c r="DM72" s="1"/>
      <c r="DN72" s="1"/>
      <c r="DO72" s="1"/>
      <c r="DP72" s="1"/>
    </row>
    <row r="73">
      <c r="A73" s="178"/>
      <c r="B73" s="185" t="str">
        <f t="shared" si="59"/>
        <v>#REF!</v>
      </c>
      <c r="C73" s="95" t="s">
        <v>180</v>
      </c>
      <c r="D73" s="96" t="s">
        <v>181</v>
      </c>
      <c r="E73" s="97" t="str">
        <f t="shared" si="27"/>
        <v>N/A</v>
      </c>
      <c r="F73" s="98"/>
      <c r="G73" s="98"/>
      <c r="H73" s="98"/>
      <c r="I73" s="98"/>
      <c r="J73" s="98"/>
      <c r="K73" s="99"/>
      <c r="L73" s="98"/>
      <c r="M73" s="98"/>
      <c r="N73" s="98"/>
      <c r="O73" s="98"/>
      <c r="P73" s="98"/>
      <c r="Q73" s="100"/>
      <c r="R73" s="98"/>
      <c r="S73" s="98"/>
      <c r="T73" s="136">
        <v>18062.93</v>
      </c>
      <c r="U73" s="45"/>
      <c r="V73" s="45"/>
      <c r="W73" s="135">
        <v>0.0</v>
      </c>
      <c r="X73" s="139" t="str">
        <f t="shared" ref="X73:X198" si="69">ifna(VLOOKUP($D73,'8.28.2023 - WIP PROJECTIONS'!$B$2:$AM$198,19,false),0)</f>
        <v>#REF!</v>
      </c>
      <c r="Y73" s="140">
        <v>0.0</v>
      </c>
      <c r="Z73" s="188">
        <v>9658.36</v>
      </c>
      <c r="AA73" s="110">
        <v>9658.35</v>
      </c>
      <c r="AB73" s="158">
        <v>51945.89</v>
      </c>
      <c r="AC73" s="110">
        <v>51945.89</v>
      </c>
      <c r="AD73" s="142">
        <v>16314.59</v>
      </c>
      <c r="AE73" s="110">
        <v>16314.59</v>
      </c>
      <c r="AF73" s="124">
        <v>0.0</v>
      </c>
      <c r="AG73" s="110">
        <v>0.0</v>
      </c>
      <c r="AH73" s="124">
        <v>0.0</v>
      </c>
      <c r="AI73" s="110">
        <v>0.0</v>
      </c>
      <c r="AJ73" s="124" t="str">
        <f t="shared" si="61"/>
        <v>#REF!</v>
      </c>
      <c r="AK73" s="107"/>
      <c r="AL73" s="103"/>
      <c r="AM73" s="124" t="str">
        <f t="shared" si="62"/>
        <v>#REF!</v>
      </c>
      <c r="AN73" s="107"/>
      <c r="AO73" s="103"/>
      <c r="AP73" s="124" t="str">
        <f t="shared" si="63"/>
        <v>#REF!</v>
      </c>
      <c r="AQ73" s="107"/>
      <c r="AR73" s="110">
        <v>0.0</v>
      </c>
      <c r="AS73" s="124" t="str">
        <f t="shared" si="64"/>
        <v>#REF!</v>
      </c>
      <c r="AT73" s="107"/>
      <c r="AU73" s="110">
        <v>0.0</v>
      </c>
      <c r="AV73" s="107"/>
      <c r="AW73" s="110">
        <v>0.0</v>
      </c>
      <c r="AX73" s="107"/>
      <c r="AY73" s="110">
        <v>0.0</v>
      </c>
      <c r="AZ73" s="107"/>
      <c r="BA73" s="110">
        <v>0.0</v>
      </c>
      <c r="BB73" s="124" t="str">
        <f t="shared" si="65"/>
        <v>#REF!</v>
      </c>
      <c r="BC73" s="107"/>
      <c r="BD73" s="103"/>
      <c r="BE73" s="129" t="str">
        <f t="shared" si="66"/>
        <v>#REF!</v>
      </c>
      <c r="BF73" s="107"/>
      <c r="BG73" s="103"/>
      <c r="BH73" s="124" t="str">
        <f t="shared" si="67"/>
        <v>#REF!</v>
      </c>
      <c r="BI73" s="107"/>
      <c r="BJ73" s="103"/>
      <c r="BK73" s="124" t="str">
        <f t="shared" si="57"/>
        <v>#REF!</v>
      </c>
      <c r="BL73" s="107"/>
      <c r="BM73" s="103"/>
      <c r="BN73" s="124" t="str">
        <f t="shared" si="68"/>
        <v>#REF!</v>
      </c>
      <c r="BO73" s="107"/>
      <c r="BP73" s="103"/>
      <c r="BQ73" s="107"/>
      <c r="BR73" s="103"/>
      <c r="BS73" s="117" t="str">
        <f t="shared" si="30"/>
        <v>#REF!</v>
      </c>
      <c r="BT73" s="107"/>
      <c r="BU73" s="103"/>
      <c r="BV73" s="107"/>
      <c r="BW73" s="117" t="str">
        <f t="shared" si="31"/>
        <v>#REF!</v>
      </c>
      <c r="BX73" s="112"/>
      <c r="BY73" s="110">
        <v>0.0</v>
      </c>
      <c r="BZ73" s="2"/>
      <c r="CA73" s="2"/>
      <c r="CB73" s="112"/>
      <c r="CC73" s="110">
        <v>0.0</v>
      </c>
      <c r="CD73" s="112"/>
      <c r="CE73" s="110">
        <v>0.0</v>
      </c>
      <c r="CF73" s="112"/>
      <c r="CG73" s="110">
        <v>0.0</v>
      </c>
      <c r="CH73" s="112"/>
      <c r="CI73" s="110">
        <v>0.0</v>
      </c>
      <c r="CJ73" s="112"/>
      <c r="CK73" s="110">
        <v>0.0</v>
      </c>
      <c r="CL73" s="112"/>
      <c r="CM73" s="110">
        <v>0.0</v>
      </c>
      <c r="CN73" s="112"/>
      <c r="CO73" s="110">
        <v>0.0</v>
      </c>
      <c r="CP73" s="112"/>
      <c r="CQ73" s="110">
        <v>0.0</v>
      </c>
      <c r="CR73" s="113">
        <f t="shared" si="45"/>
        <v>0</v>
      </c>
      <c r="CS73" s="113">
        <f t="shared" si="26"/>
        <v>0</v>
      </c>
      <c r="CT73" s="1"/>
      <c r="CU73" s="114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16"/>
      <c r="DH73" s="116"/>
      <c r="DI73" s="116"/>
      <c r="DJ73" s="116"/>
      <c r="DK73" s="116"/>
      <c r="DL73" s="1"/>
      <c r="DM73" s="1"/>
      <c r="DN73" s="1"/>
      <c r="DO73" s="1"/>
      <c r="DP73" s="1"/>
    </row>
    <row r="74">
      <c r="A74" s="178"/>
      <c r="B74" s="185" t="str">
        <f t="shared" si="59"/>
        <v>#REF!</v>
      </c>
      <c r="C74" s="95" t="s">
        <v>182</v>
      </c>
      <c r="D74" s="96" t="s">
        <v>183</v>
      </c>
      <c r="E74" s="97" t="str">
        <f t="shared" si="27"/>
        <v>N/A</v>
      </c>
      <c r="F74" s="98"/>
      <c r="G74" s="98"/>
      <c r="H74" s="98"/>
      <c r="I74" s="98"/>
      <c r="J74" s="98"/>
      <c r="K74" s="99"/>
      <c r="L74" s="98"/>
      <c r="M74" s="98"/>
      <c r="N74" s="98"/>
      <c r="O74" s="98"/>
      <c r="P74" s="98"/>
      <c r="Q74" s="100"/>
      <c r="R74" s="98"/>
      <c r="S74" s="98"/>
      <c r="T74" s="136">
        <v>8486.2</v>
      </c>
      <c r="U74" s="47"/>
      <c r="V74" s="45"/>
      <c r="W74" s="135">
        <v>0.0</v>
      </c>
      <c r="X74" s="139" t="str">
        <f t="shared" si="69"/>
        <v>#REF!</v>
      </c>
      <c r="Y74" s="140">
        <v>0.0</v>
      </c>
      <c r="Z74" s="135">
        <v>0.0</v>
      </c>
      <c r="AA74" s="110">
        <v>0.0</v>
      </c>
      <c r="AB74" s="141">
        <v>0.0</v>
      </c>
      <c r="AC74" s="110">
        <v>0.0</v>
      </c>
      <c r="AD74" s="124">
        <v>0.0</v>
      </c>
      <c r="AE74" s="110">
        <v>0.0</v>
      </c>
      <c r="AF74" s="124">
        <v>0.0</v>
      </c>
      <c r="AG74" s="110">
        <v>0.0</v>
      </c>
      <c r="AH74" s="124">
        <v>0.0</v>
      </c>
      <c r="AI74" s="110">
        <v>0.0</v>
      </c>
      <c r="AJ74" s="124" t="str">
        <f t="shared" si="61"/>
        <v>#REF!</v>
      </c>
      <c r="AK74" s="107"/>
      <c r="AL74" s="103"/>
      <c r="AM74" s="124" t="str">
        <f t="shared" si="62"/>
        <v>#REF!</v>
      </c>
      <c r="AN74" s="107"/>
      <c r="AO74" s="103"/>
      <c r="AP74" s="124" t="str">
        <f t="shared" si="63"/>
        <v>#REF!</v>
      </c>
      <c r="AQ74" s="107"/>
      <c r="AR74" s="110">
        <v>0.0</v>
      </c>
      <c r="AS74" s="124" t="str">
        <f t="shared" si="64"/>
        <v>#REF!</v>
      </c>
      <c r="AT74" s="107"/>
      <c r="AU74" s="110">
        <v>0.0</v>
      </c>
      <c r="AV74" s="107"/>
      <c r="AW74" s="110">
        <v>0.0</v>
      </c>
      <c r="AX74" s="107"/>
      <c r="AY74" s="110">
        <v>0.0</v>
      </c>
      <c r="AZ74" s="107"/>
      <c r="BA74" s="110">
        <v>0.0</v>
      </c>
      <c r="BB74" s="124" t="str">
        <f t="shared" si="65"/>
        <v>#REF!</v>
      </c>
      <c r="BC74" s="107"/>
      <c r="BD74" s="103"/>
      <c r="BE74" s="129" t="str">
        <f t="shared" si="66"/>
        <v>#REF!</v>
      </c>
      <c r="BF74" s="107"/>
      <c r="BG74" s="103"/>
      <c r="BH74" s="124" t="str">
        <f t="shared" si="67"/>
        <v>#REF!</v>
      </c>
      <c r="BI74" s="107"/>
      <c r="BJ74" s="103"/>
      <c r="BK74" s="124" t="str">
        <f t="shared" si="57"/>
        <v>#REF!</v>
      </c>
      <c r="BL74" s="107"/>
      <c r="BM74" s="103"/>
      <c r="BN74" s="124" t="str">
        <f t="shared" si="68"/>
        <v>#REF!</v>
      </c>
      <c r="BO74" s="107"/>
      <c r="BP74" s="103"/>
      <c r="BQ74" s="107"/>
      <c r="BR74" s="103"/>
      <c r="BS74" s="107" t="str">
        <f t="shared" si="30"/>
        <v>#REF!</v>
      </c>
      <c r="BT74" s="107"/>
      <c r="BU74" s="103"/>
      <c r="BV74" s="107"/>
      <c r="BW74" s="117" t="str">
        <f t="shared" si="31"/>
        <v>#REF!</v>
      </c>
      <c r="BX74" s="112"/>
      <c r="BY74" s="110">
        <v>0.0</v>
      </c>
      <c r="BZ74" s="2"/>
      <c r="CA74" s="2"/>
      <c r="CB74" s="112"/>
      <c r="CC74" s="110">
        <v>0.0</v>
      </c>
      <c r="CD74" s="112"/>
      <c r="CE74" s="110">
        <v>0.0</v>
      </c>
      <c r="CF74" s="112"/>
      <c r="CG74" s="110">
        <v>0.0</v>
      </c>
      <c r="CH74" s="112"/>
      <c r="CI74" s="110">
        <v>0.0</v>
      </c>
      <c r="CJ74" s="112"/>
      <c r="CK74" s="110">
        <v>0.0</v>
      </c>
      <c r="CL74" s="112"/>
      <c r="CM74" s="110">
        <v>0.0</v>
      </c>
      <c r="CN74" s="112"/>
      <c r="CO74" s="110">
        <v>0.0</v>
      </c>
      <c r="CP74" s="112"/>
      <c r="CQ74" s="110">
        <v>0.0</v>
      </c>
      <c r="CR74" s="113">
        <f t="shared" si="45"/>
        <v>0</v>
      </c>
      <c r="CS74" s="113">
        <f t="shared" si="26"/>
        <v>0</v>
      </c>
      <c r="CT74" s="1"/>
      <c r="CU74" s="114"/>
      <c r="CV74" s="1"/>
      <c r="CW74" s="1"/>
      <c r="CX74" s="1"/>
      <c r="CY74" s="1"/>
      <c r="CZ74" s="1"/>
      <c r="DA74" s="1"/>
      <c r="DB74" s="1"/>
      <c r="DC74" s="1"/>
      <c r="DD74" s="1"/>
      <c r="DE74" s="61"/>
      <c r="DF74" s="61"/>
      <c r="DG74" s="115"/>
      <c r="DH74" s="116"/>
      <c r="DI74" s="116"/>
      <c r="DJ74" s="116"/>
      <c r="DK74" s="116"/>
      <c r="DL74" s="1"/>
      <c r="DM74" s="1"/>
      <c r="DN74" s="1"/>
      <c r="DO74" s="1"/>
      <c r="DP74" s="1"/>
    </row>
    <row r="75">
      <c r="A75" s="178"/>
      <c r="B75" s="185" t="str">
        <f t="shared" si="59"/>
        <v>#REF!</v>
      </c>
      <c r="C75" s="95" t="s">
        <v>184</v>
      </c>
      <c r="D75" s="96" t="s">
        <v>185</v>
      </c>
      <c r="E75" s="97" t="str">
        <f t="shared" si="27"/>
        <v>N/A</v>
      </c>
      <c r="F75" s="98"/>
      <c r="G75" s="98"/>
      <c r="H75" s="98"/>
      <c r="I75" s="98"/>
      <c r="J75" s="98"/>
      <c r="K75" s="99"/>
      <c r="L75" s="98"/>
      <c r="M75" s="98"/>
      <c r="N75" s="98"/>
      <c r="O75" s="98"/>
      <c r="P75" s="98"/>
      <c r="Q75" s="100"/>
      <c r="R75" s="98"/>
      <c r="S75" s="122"/>
      <c r="T75" s="137">
        <v>6056.2</v>
      </c>
      <c r="U75" s="45"/>
      <c r="V75" s="45"/>
      <c r="W75" s="135">
        <v>0.0</v>
      </c>
      <c r="X75" s="139" t="str">
        <f t="shared" si="69"/>
        <v>#REF!</v>
      </c>
      <c r="Y75" s="140">
        <v>0.0</v>
      </c>
      <c r="Z75" s="135">
        <v>0.0</v>
      </c>
      <c r="AA75" s="110">
        <v>0.0</v>
      </c>
      <c r="AB75" s="141">
        <v>0.0</v>
      </c>
      <c r="AC75" s="110">
        <v>0.0</v>
      </c>
      <c r="AD75" s="124">
        <v>0.0</v>
      </c>
      <c r="AE75" s="110">
        <v>0.0</v>
      </c>
      <c r="AF75" s="124">
        <v>0.0</v>
      </c>
      <c r="AG75" s="110">
        <v>0.0</v>
      </c>
      <c r="AH75" s="124">
        <v>0.0</v>
      </c>
      <c r="AI75" s="110">
        <v>0.0</v>
      </c>
      <c r="AJ75" s="124" t="str">
        <f t="shared" si="61"/>
        <v>#REF!</v>
      </c>
      <c r="AK75" s="107"/>
      <c r="AL75" s="103"/>
      <c r="AM75" s="124" t="str">
        <f t="shared" si="62"/>
        <v>#REF!</v>
      </c>
      <c r="AN75" s="107"/>
      <c r="AO75" s="103"/>
      <c r="AP75" s="124" t="str">
        <f t="shared" si="63"/>
        <v>#REF!</v>
      </c>
      <c r="AQ75" s="107"/>
      <c r="AR75" s="110">
        <v>0.0</v>
      </c>
      <c r="AS75" s="124" t="str">
        <f t="shared" si="64"/>
        <v>#REF!</v>
      </c>
      <c r="AT75" s="107"/>
      <c r="AU75" s="110">
        <v>0.0</v>
      </c>
      <c r="AV75" s="107"/>
      <c r="AW75" s="110">
        <v>0.0</v>
      </c>
      <c r="AX75" s="107"/>
      <c r="AY75" s="110">
        <v>0.0</v>
      </c>
      <c r="AZ75" s="107"/>
      <c r="BA75" s="110">
        <v>0.0</v>
      </c>
      <c r="BB75" s="124" t="str">
        <f t="shared" si="65"/>
        <v>#REF!</v>
      </c>
      <c r="BC75" s="107"/>
      <c r="BD75" s="103"/>
      <c r="BE75" s="129" t="str">
        <f t="shared" si="66"/>
        <v>#REF!</v>
      </c>
      <c r="BF75" s="107"/>
      <c r="BG75" s="103"/>
      <c r="BH75" s="124" t="str">
        <f t="shared" si="67"/>
        <v>#REF!</v>
      </c>
      <c r="BI75" s="107"/>
      <c r="BJ75" s="103"/>
      <c r="BK75" s="124" t="str">
        <f t="shared" si="57"/>
        <v>#REF!</v>
      </c>
      <c r="BL75" s="107"/>
      <c r="BM75" s="103"/>
      <c r="BN75" s="124" t="str">
        <f t="shared" si="68"/>
        <v>#REF!</v>
      </c>
      <c r="BO75" s="107"/>
      <c r="BP75" s="103"/>
      <c r="BQ75" s="107"/>
      <c r="BR75" s="103"/>
      <c r="BS75" s="107" t="str">
        <f t="shared" si="30"/>
        <v>#REF!</v>
      </c>
      <c r="BT75" s="107"/>
      <c r="BU75" s="103"/>
      <c r="BV75" s="107"/>
      <c r="BW75" s="117" t="str">
        <f t="shared" si="31"/>
        <v>#REF!</v>
      </c>
      <c r="BX75" s="112"/>
      <c r="BY75" s="110">
        <v>0.0</v>
      </c>
      <c r="BZ75" s="2"/>
      <c r="CA75" s="2"/>
      <c r="CB75" s="112"/>
      <c r="CC75" s="110">
        <v>0.0</v>
      </c>
      <c r="CD75" s="112"/>
      <c r="CE75" s="110">
        <v>0.0</v>
      </c>
      <c r="CF75" s="112"/>
      <c r="CG75" s="110">
        <v>0.0</v>
      </c>
      <c r="CH75" s="112"/>
      <c r="CI75" s="110">
        <v>0.0</v>
      </c>
      <c r="CJ75" s="112"/>
      <c r="CK75" s="110">
        <v>0.0</v>
      </c>
      <c r="CL75" s="112"/>
      <c r="CM75" s="110">
        <v>0.0</v>
      </c>
      <c r="CN75" s="112"/>
      <c r="CO75" s="110">
        <v>0.0</v>
      </c>
      <c r="CP75" s="112"/>
      <c r="CQ75" s="110">
        <v>0.0</v>
      </c>
      <c r="CR75" s="113">
        <f t="shared" si="45"/>
        <v>0</v>
      </c>
      <c r="CS75" s="113">
        <f t="shared" si="26"/>
        <v>0</v>
      </c>
      <c r="CT75" s="1"/>
      <c r="CU75" s="114"/>
      <c r="CV75" s="1"/>
      <c r="CW75" s="1"/>
      <c r="CX75" s="1"/>
      <c r="CY75" s="1"/>
      <c r="CZ75" s="1"/>
      <c r="DA75" s="1"/>
      <c r="DB75" s="1"/>
      <c r="DC75" s="1"/>
      <c r="DD75" s="1"/>
      <c r="DE75" s="61"/>
      <c r="DF75" s="61"/>
      <c r="DG75" s="115"/>
      <c r="DH75" s="116"/>
      <c r="DI75" s="116"/>
      <c r="DJ75" s="116"/>
      <c r="DK75" s="116"/>
      <c r="DL75" s="1"/>
      <c r="DM75" s="1"/>
      <c r="DN75" s="1"/>
      <c r="DO75" s="1"/>
      <c r="DP75" s="1"/>
    </row>
    <row r="76">
      <c r="A76" s="189" t="s">
        <v>186</v>
      </c>
      <c r="B76" s="185" t="str">
        <f t="shared" si="59"/>
        <v>#REF!</v>
      </c>
      <c r="C76" s="95" t="s">
        <v>187</v>
      </c>
      <c r="D76" s="96" t="s">
        <v>188</v>
      </c>
      <c r="E76" s="97" t="str">
        <f t="shared" si="27"/>
        <v>N/A</v>
      </c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98"/>
      <c r="Q76" s="100"/>
      <c r="R76" s="47"/>
      <c r="S76" s="47"/>
      <c r="T76" s="137">
        <v>18230.0</v>
      </c>
      <c r="U76" s="190">
        <v>0.0</v>
      </c>
      <c r="V76" s="138">
        <v>0.0</v>
      </c>
      <c r="W76" s="136">
        <v>14196.47</v>
      </c>
      <c r="X76" s="139" t="str">
        <f t="shared" si="69"/>
        <v>#REF!</v>
      </c>
      <c r="Y76" s="142">
        <v>14196.47</v>
      </c>
      <c r="Z76" s="135">
        <v>0.0</v>
      </c>
      <c r="AA76" s="110">
        <v>0.0</v>
      </c>
      <c r="AB76" s="141">
        <v>0.0</v>
      </c>
      <c r="AC76" s="110">
        <v>0.0</v>
      </c>
      <c r="AD76" s="124">
        <v>0.0</v>
      </c>
      <c r="AE76" s="110">
        <v>0.0</v>
      </c>
      <c r="AF76" s="124">
        <v>0.0</v>
      </c>
      <c r="AG76" s="110">
        <v>0.0</v>
      </c>
      <c r="AH76" s="124">
        <v>0.0</v>
      </c>
      <c r="AI76" s="110">
        <v>0.0</v>
      </c>
      <c r="AJ76" s="124" t="str">
        <f t="shared" si="61"/>
        <v>#REF!</v>
      </c>
      <c r="AK76" s="107"/>
      <c r="AL76" s="103"/>
      <c r="AM76" s="124" t="str">
        <f t="shared" si="62"/>
        <v>#REF!</v>
      </c>
      <c r="AN76" s="107"/>
      <c r="AO76" s="103"/>
      <c r="AP76" s="124" t="str">
        <f t="shared" si="63"/>
        <v>#REF!</v>
      </c>
      <c r="AQ76" s="107"/>
      <c r="AR76" s="110">
        <v>0.0</v>
      </c>
      <c r="AS76" s="124" t="str">
        <f t="shared" si="64"/>
        <v>#REF!</v>
      </c>
      <c r="AT76" s="107"/>
      <c r="AU76" s="110">
        <v>0.0</v>
      </c>
      <c r="AV76" s="107"/>
      <c r="AW76" s="110">
        <v>0.0</v>
      </c>
      <c r="AX76" s="107"/>
      <c r="AY76" s="110">
        <v>0.0</v>
      </c>
      <c r="AZ76" s="107"/>
      <c r="BA76" s="110">
        <v>0.0</v>
      </c>
      <c r="BB76" s="124" t="str">
        <f t="shared" si="65"/>
        <v>#REF!</v>
      </c>
      <c r="BC76" s="107"/>
      <c r="BD76" s="103"/>
      <c r="BE76" s="129" t="str">
        <f t="shared" si="66"/>
        <v>#REF!</v>
      </c>
      <c r="BF76" s="107"/>
      <c r="BG76" s="103"/>
      <c r="BH76" s="124" t="str">
        <f t="shared" si="67"/>
        <v>#REF!</v>
      </c>
      <c r="BI76" s="107"/>
      <c r="BJ76" s="103"/>
      <c r="BK76" s="124" t="str">
        <f t="shared" si="57"/>
        <v>#REF!</v>
      </c>
      <c r="BL76" s="107"/>
      <c r="BM76" s="103"/>
      <c r="BN76" s="124" t="str">
        <f t="shared" si="68"/>
        <v>#REF!</v>
      </c>
      <c r="BO76" s="107"/>
      <c r="BP76" s="103"/>
      <c r="BQ76" s="107"/>
      <c r="BR76" s="103"/>
      <c r="BS76" s="107" t="str">
        <f t="shared" si="30"/>
        <v>#REF!</v>
      </c>
      <c r="BT76" s="107"/>
      <c r="BU76" s="103"/>
      <c r="BV76" s="107"/>
      <c r="BW76" s="117" t="str">
        <f t="shared" si="31"/>
        <v>#REF!</v>
      </c>
      <c r="BX76" s="112"/>
      <c r="BY76" s="110">
        <v>0.0</v>
      </c>
      <c r="BZ76" s="2"/>
      <c r="CA76" s="2"/>
      <c r="CB76" s="112"/>
      <c r="CC76" s="110">
        <v>0.0</v>
      </c>
      <c r="CD76" s="112"/>
      <c r="CE76" s="110">
        <v>0.0</v>
      </c>
      <c r="CF76" s="112"/>
      <c r="CG76" s="110">
        <v>0.0</v>
      </c>
      <c r="CH76" s="112"/>
      <c r="CI76" s="110">
        <v>0.0</v>
      </c>
      <c r="CJ76" s="112"/>
      <c r="CK76" s="110">
        <v>0.0</v>
      </c>
      <c r="CL76" s="112"/>
      <c r="CM76" s="110">
        <v>0.0</v>
      </c>
      <c r="CN76" s="112"/>
      <c r="CO76" s="110">
        <v>0.0</v>
      </c>
      <c r="CP76" s="112"/>
      <c r="CQ76" s="110">
        <v>0.0</v>
      </c>
      <c r="CR76" s="113">
        <f t="shared" si="45"/>
        <v>0</v>
      </c>
      <c r="CS76" s="113">
        <f t="shared" si="26"/>
        <v>0</v>
      </c>
      <c r="CT76" s="1"/>
      <c r="CU76" s="114"/>
      <c r="CV76" s="1"/>
      <c r="CW76" s="1"/>
      <c r="CX76" s="1"/>
      <c r="CY76" s="1"/>
      <c r="CZ76" s="1"/>
      <c r="DA76" s="1"/>
      <c r="DB76" s="1"/>
      <c r="DC76" s="1"/>
      <c r="DD76" s="1"/>
      <c r="DE76" s="61"/>
      <c r="DF76" s="61"/>
      <c r="DG76" s="115"/>
      <c r="DH76" s="116"/>
      <c r="DI76" s="116"/>
      <c r="DJ76" s="116"/>
      <c r="DK76" s="116"/>
      <c r="DL76" s="1"/>
      <c r="DM76" s="1"/>
      <c r="DN76" s="1"/>
      <c r="DO76" s="1"/>
      <c r="DP76" s="1"/>
    </row>
    <row r="77">
      <c r="A77" s="191" t="s">
        <v>189</v>
      </c>
      <c r="B77" s="185" t="str">
        <f t="shared" si="59"/>
        <v>#REF!</v>
      </c>
      <c r="C77" s="183" t="s">
        <v>190</v>
      </c>
      <c r="D77" s="96" t="s">
        <v>191</v>
      </c>
      <c r="E77" s="97" t="str">
        <f t="shared" si="27"/>
        <v>N/A</v>
      </c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98"/>
      <c r="Q77" s="100"/>
      <c r="R77" s="136">
        <v>7392.41</v>
      </c>
      <c r="S77" s="45"/>
      <c r="T77" s="45"/>
      <c r="U77" s="45"/>
      <c r="V77" s="45"/>
      <c r="W77" s="135">
        <v>0.0</v>
      </c>
      <c r="X77" s="139" t="str">
        <f t="shared" si="69"/>
        <v>#REF!</v>
      </c>
      <c r="Y77" s="140">
        <v>0.0</v>
      </c>
      <c r="Z77" s="135">
        <v>0.0</v>
      </c>
      <c r="AA77" s="110">
        <v>0.0</v>
      </c>
      <c r="AB77" s="141">
        <v>0.0</v>
      </c>
      <c r="AC77" s="110">
        <v>0.0</v>
      </c>
      <c r="AD77" s="124">
        <v>0.0</v>
      </c>
      <c r="AE77" s="110">
        <v>0.0</v>
      </c>
      <c r="AF77" s="124">
        <v>0.0</v>
      </c>
      <c r="AG77" s="110">
        <v>0.0</v>
      </c>
      <c r="AH77" s="124">
        <v>0.0</v>
      </c>
      <c r="AI77" s="110">
        <v>0.0</v>
      </c>
      <c r="AJ77" s="124" t="str">
        <f t="shared" si="61"/>
        <v>#REF!</v>
      </c>
      <c r="AK77" s="107"/>
      <c r="AL77" s="103"/>
      <c r="AM77" s="124" t="str">
        <f t="shared" si="62"/>
        <v>#REF!</v>
      </c>
      <c r="AN77" s="107"/>
      <c r="AO77" s="103"/>
      <c r="AP77" s="124" t="str">
        <f t="shared" si="63"/>
        <v>#REF!</v>
      </c>
      <c r="AQ77" s="107"/>
      <c r="AR77" s="110">
        <v>0.0</v>
      </c>
      <c r="AS77" s="124" t="str">
        <f t="shared" si="64"/>
        <v>#REF!</v>
      </c>
      <c r="AT77" s="107"/>
      <c r="AU77" s="110">
        <v>0.0</v>
      </c>
      <c r="AV77" s="107"/>
      <c r="AW77" s="110">
        <v>0.0</v>
      </c>
      <c r="AX77" s="107"/>
      <c r="AY77" s="110">
        <v>0.0</v>
      </c>
      <c r="AZ77" s="107"/>
      <c r="BA77" s="110">
        <v>0.0</v>
      </c>
      <c r="BB77" s="124" t="str">
        <f t="shared" si="65"/>
        <v>#REF!</v>
      </c>
      <c r="BC77" s="107"/>
      <c r="BD77" s="103"/>
      <c r="BE77" s="129" t="str">
        <f t="shared" si="66"/>
        <v>#REF!</v>
      </c>
      <c r="BF77" s="107"/>
      <c r="BG77" s="103"/>
      <c r="BH77" s="124" t="str">
        <f t="shared" si="67"/>
        <v>#REF!</v>
      </c>
      <c r="BI77" s="107"/>
      <c r="BJ77" s="103"/>
      <c r="BK77" s="124" t="str">
        <f t="shared" si="57"/>
        <v>#REF!</v>
      </c>
      <c r="BL77" s="107"/>
      <c r="BM77" s="103"/>
      <c r="BN77" s="124" t="str">
        <f t="shared" si="68"/>
        <v>#REF!</v>
      </c>
      <c r="BO77" s="107"/>
      <c r="BP77" s="103"/>
      <c r="BQ77" s="107"/>
      <c r="BR77" s="103"/>
      <c r="BS77" s="107" t="str">
        <f t="shared" si="30"/>
        <v>#REF!</v>
      </c>
      <c r="BT77" s="107"/>
      <c r="BU77" s="103"/>
      <c r="BV77" s="107"/>
      <c r="BW77" s="117" t="str">
        <f t="shared" si="31"/>
        <v>#REF!</v>
      </c>
      <c r="BX77" s="112"/>
      <c r="BY77" s="110">
        <v>0.0</v>
      </c>
      <c r="BZ77" s="2"/>
      <c r="CA77" s="2"/>
      <c r="CB77" s="112"/>
      <c r="CC77" s="110">
        <v>0.0</v>
      </c>
      <c r="CD77" s="112"/>
      <c r="CE77" s="110">
        <v>0.0</v>
      </c>
      <c r="CF77" s="112"/>
      <c r="CG77" s="110">
        <v>0.0</v>
      </c>
      <c r="CH77" s="112"/>
      <c r="CI77" s="110">
        <v>0.0</v>
      </c>
      <c r="CJ77" s="112"/>
      <c r="CK77" s="110">
        <v>0.0</v>
      </c>
      <c r="CL77" s="112"/>
      <c r="CM77" s="110">
        <v>0.0</v>
      </c>
      <c r="CN77" s="112"/>
      <c r="CO77" s="110">
        <v>0.0</v>
      </c>
      <c r="CP77" s="112"/>
      <c r="CQ77" s="110">
        <v>0.0</v>
      </c>
      <c r="CR77" s="113">
        <f t="shared" si="45"/>
        <v>0</v>
      </c>
      <c r="CS77" s="113">
        <f t="shared" si="26"/>
        <v>0</v>
      </c>
      <c r="CT77" s="1"/>
      <c r="CU77" s="114"/>
      <c r="CV77" s="1"/>
      <c r="CW77" s="1"/>
      <c r="CX77" s="192" t="s">
        <v>192</v>
      </c>
      <c r="CY77" s="1"/>
      <c r="CZ77" s="1"/>
      <c r="DA77" s="1"/>
      <c r="DB77" s="1"/>
      <c r="DC77" s="1"/>
      <c r="DD77" s="1"/>
      <c r="DE77" s="61"/>
      <c r="DF77" s="61"/>
      <c r="DG77" s="193">
        <v>1.0</v>
      </c>
      <c r="DH77" s="184">
        <v>0.0</v>
      </c>
      <c r="DI77" s="184">
        <v>0.0</v>
      </c>
      <c r="DJ77" s="184">
        <v>0.0</v>
      </c>
      <c r="DK77" s="184">
        <v>1.0</v>
      </c>
      <c r="DL77" s="1"/>
      <c r="DM77" s="1"/>
      <c r="DN77" s="1"/>
      <c r="DO77" s="1"/>
      <c r="DP77" s="1"/>
    </row>
    <row r="78">
      <c r="A78" s="161"/>
      <c r="B78" s="185" t="str">
        <f t="shared" si="59"/>
        <v>#REF!</v>
      </c>
      <c r="C78" s="95" t="s">
        <v>193</v>
      </c>
      <c r="D78" s="96" t="s">
        <v>194</v>
      </c>
      <c r="E78" s="97" t="str">
        <f t="shared" si="27"/>
        <v>N/A</v>
      </c>
      <c r="F78" s="98"/>
      <c r="G78" s="98"/>
      <c r="H78" s="98"/>
      <c r="I78" s="98"/>
      <c r="J78" s="98"/>
      <c r="K78" s="99"/>
      <c r="L78" s="98"/>
      <c r="M78" s="98"/>
      <c r="N78" s="98"/>
      <c r="O78" s="98"/>
      <c r="P78" s="98"/>
      <c r="Q78" s="100"/>
      <c r="R78" s="98"/>
      <c r="S78" s="98"/>
      <c r="T78" s="136">
        <v>3450.0</v>
      </c>
      <c r="U78" s="187">
        <v>0.0</v>
      </c>
      <c r="V78" s="135">
        <v>0.0</v>
      </c>
      <c r="W78" s="187">
        <v>0.0</v>
      </c>
      <c r="X78" s="139" t="str">
        <f t="shared" si="69"/>
        <v>#REF!</v>
      </c>
      <c r="Y78" s="140">
        <v>0.0</v>
      </c>
      <c r="Z78" s="136">
        <v>3460.0</v>
      </c>
      <c r="AA78" s="110">
        <v>3460.0</v>
      </c>
      <c r="AB78" s="141">
        <v>0.0</v>
      </c>
      <c r="AC78" s="110">
        <v>0.0</v>
      </c>
      <c r="AD78" s="124">
        <v>0.0</v>
      </c>
      <c r="AE78" s="110">
        <v>0.0</v>
      </c>
      <c r="AF78" s="124">
        <v>0.0</v>
      </c>
      <c r="AG78" s="110">
        <v>0.0</v>
      </c>
      <c r="AH78" s="124">
        <v>0.0</v>
      </c>
      <c r="AI78" s="110">
        <v>0.0</v>
      </c>
      <c r="AJ78" s="124" t="str">
        <f t="shared" si="61"/>
        <v>#REF!</v>
      </c>
      <c r="AK78" s="107"/>
      <c r="AL78" s="103"/>
      <c r="AM78" s="124" t="str">
        <f t="shared" si="62"/>
        <v>#REF!</v>
      </c>
      <c r="AN78" s="107"/>
      <c r="AO78" s="103"/>
      <c r="AP78" s="124" t="str">
        <f t="shared" si="63"/>
        <v>#REF!</v>
      </c>
      <c r="AQ78" s="107"/>
      <c r="AR78" s="110">
        <v>0.0</v>
      </c>
      <c r="AS78" s="124" t="str">
        <f t="shared" si="64"/>
        <v>#REF!</v>
      </c>
      <c r="AT78" s="107"/>
      <c r="AU78" s="110">
        <v>0.0</v>
      </c>
      <c r="AV78" s="107"/>
      <c r="AW78" s="110">
        <v>0.0</v>
      </c>
      <c r="AX78" s="107"/>
      <c r="AY78" s="110">
        <v>0.0</v>
      </c>
      <c r="AZ78" s="107"/>
      <c r="BA78" s="110">
        <v>0.0</v>
      </c>
      <c r="BB78" s="124" t="str">
        <f t="shared" si="65"/>
        <v>#REF!</v>
      </c>
      <c r="BC78" s="107"/>
      <c r="BD78" s="103"/>
      <c r="BE78" s="129" t="str">
        <f t="shared" si="66"/>
        <v>#REF!</v>
      </c>
      <c r="BF78" s="107"/>
      <c r="BG78" s="103"/>
      <c r="BH78" s="124" t="str">
        <f t="shared" si="67"/>
        <v>#REF!</v>
      </c>
      <c r="BI78" s="107"/>
      <c r="BJ78" s="103"/>
      <c r="BK78" s="124" t="str">
        <f t="shared" si="57"/>
        <v>#REF!</v>
      </c>
      <c r="BL78" s="107"/>
      <c r="BM78" s="103"/>
      <c r="BN78" s="124" t="str">
        <f t="shared" si="68"/>
        <v>#REF!</v>
      </c>
      <c r="BO78" s="107"/>
      <c r="BP78" s="103"/>
      <c r="BQ78" s="107"/>
      <c r="BR78" s="103"/>
      <c r="BS78" s="107" t="str">
        <f t="shared" si="30"/>
        <v>#REF!</v>
      </c>
      <c r="BT78" s="107"/>
      <c r="BU78" s="103"/>
      <c r="BV78" s="107"/>
      <c r="BW78" s="117" t="str">
        <f t="shared" si="31"/>
        <v>#REF!</v>
      </c>
      <c r="BX78" s="112"/>
      <c r="BY78" s="110">
        <v>0.0</v>
      </c>
      <c r="BZ78" s="2"/>
      <c r="CA78" s="2"/>
      <c r="CB78" s="112"/>
      <c r="CC78" s="110">
        <v>0.0</v>
      </c>
      <c r="CD78" s="112"/>
      <c r="CE78" s="110">
        <v>0.0</v>
      </c>
      <c r="CF78" s="112"/>
      <c r="CG78" s="110">
        <v>0.0</v>
      </c>
      <c r="CH78" s="112"/>
      <c r="CI78" s="110">
        <v>0.0</v>
      </c>
      <c r="CJ78" s="112"/>
      <c r="CK78" s="110">
        <v>0.0</v>
      </c>
      <c r="CL78" s="112"/>
      <c r="CM78" s="110">
        <v>0.0</v>
      </c>
      <c r="CN78" s="112"/>
      <c r="CO78" s="110">
        <v>0.0</v>
      </c>
      <c r="CP78" s="112"/>
      <c r="CQ78" s="110">
        <v>0.0</v>
      </c>
      <c r="CR78" s="113">
        <f t="shared" si="45"/>
        <v>0</v>
      </c>
      <c r="CS78" s="113">
        <f t="shared" si="26"/>
        <v>0</v>
      </c>
      <c r="CT78" s="1"/>
      <c r="CU78" s="114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16"/>
      <c r="DH78" s="116"/>
      <c r="DI78" s="116"/>
      <c r="DJ78" s="116"/>
      <c r="DK78" s="116"/>
      <c r="DL78" s="1"/>
      <c r="DM78" s="1"/>
      <c r="DN78" s="1"/>
      <c r="DO78" s="1"/>
      <c r="DP78" s="1"/>
    </row>
    <row r="79">
      <c r="A79" s="194"/>
      <c r="B79" s="185" t="str">
        <f t="shared" si="59"/>
        <v>#REF!</v>
      </c>
      <c r="C79" s="95" t="s">
        <v>195</v>
      </c>
      <c r="D79" s="96" t="s">
        <v>196</v>
      </c>
      <c r="E79" s="97" t="str">
        <f t="shared" si="27"/>
        <v>N/A</v>
      </c>
      <c r="F79" s="133">
        <v>0.0</v>
      </c>
      <c r="G79" s="133">
        <v>0.0</v>
      </c>
      <c r="H79" s="133">
        <f>SUM(F79-G79)</f>
        <v>0</v>
      </c>
      <c r="I79" s="133">
        <v>0.0</v>
      </c>
      <c r="J79" s="133">
        <f>+SUM(M79-I79)</f>
        <v>0</v>
      </c>
      <c r="K79" s="134">
        <v>0.0</v>
      </c>
      <c r="L79" s="133">
        <v>0.0</v>
      </c>
      <c r="M79" s="133">
        <v>0.0</v>
      </c>
      <c r="N79" s="133">
        <v>0.0</v>
      </c>
      <c r="O79" s="133">
        <v>0.0</v>
      </c>
      <c r="P79" s="135">
        <f>SUM(F79-M79)</f>
        <v>0</v>
      </c>
      <c r="Q79" s="100"/>
      <c r="R79" s="136">
        <v>4622.4</v>
      </c>
      <c r="S79" s="98"/>
      <c r="T79" s="45"/>
      <c r="U79" s="45"/>
      <c r="V79" s="45"/>
      <c r="W79" s="135">
        <v>0.0</v>
      </c>
      <c r="X79" s="139" t="str">
        <f t="shared" si="69"/>
        <v>#REF!</v>
      </c>
      <c r="Y79" s="140">
        <v>0.0</v>
      </c>
      <c r="Z79" s="135">
        <v>0.0</v>
      </c>
      <c r="AA79" s="110">
        <v>0.0</v>
      </c>
      <c r="AB79" s="141">
        <v>0.0</v>
      </c>
      <c r="AC79" s="110">
        <v>0.0</v>
      </c>
      <c r="AD79" s="124">
        <v>0.0</v>
      </c>
      <c r="AE79" s="110">
        <v>0.0</v>
      </c>
      <c r="AF79" s="124">
        <v>0.0</v>
      </c>
      <c r="AG79" s="110">
        <v>0.0</v>
      </c>
      <c r="AH79" s="124">
        <v>0.0</v>
      </c>
      <c r="AI79" s="110">
        <v>0.0</v>
      </c>
      <c r="AJ79" s="124" t="str">
        <f t="shared" si="61"/>
        <v>#REF!</v>
      </c>
      <c r="AK79" s="107"/>
      <c r="AL79" s="103"/>
      <c r="AM79" s="124" t="str">
        <f t="shared" si="62"/>
        <v>#REF!</v>
      </c>
      <c r="AN79" s="107"/>
      <c r="AO79" s="103"/>
      <c r="AP79" s="124" t="str">
        <f t="shared" si="63"/>
        <v>#REF!</v>
      </c>
      <c r="AQ79" s="107"/>
      <c r="AR79" s="110">
        <v>0.0</v>
      </c>
      <c r="AS79" s="124" t="str">
        <f t="shared" si="64"/>
        <v>#REF!</v>
      </c>
      <c r="AT79" s="107"/>
      <c r="AU79" s="110">
        <v>0.0</v>
      </c>
      <c r="AV79" s="107"/>
      <c r="AW79" s="110">
        <v>0.0</v>
      </c>
      <c r="AX79" s="107"/>
      <c r="AY79" s="110">
        <v>0.0</v>
      </c>
      <c r="AZ79" s="107"/>
      <c r="BA79" s="110">
        <v>0.0</v>
      </c>
      <c r="BB79" s="124" t="str">
        <f t="shared" si="65"/>
        <v>#REF!</v>
      </c>
      <c r="BC79" s="107"/>
      <c r="BD79" s="103"/>
      <c r="BE79" s="129" t="str">
        <f t="shared" si="66"/>
        <v>#REF!</v>
      </c>
      <c r="BF79" s="107"/>
      <c r="BG79" s="103"/>
      <c r="BH79" s="124" t="str">
        <f t="shared" si="67"/>
        <v>#REF!</v>
      </c>
      <c r="BI79" s="107"/>
      <c r="BJ79" s="103"/>
      <c r="BK79" s="124" t="str">
        <f t="shared" si="57"/>
        <v>#REF!</v>
      </c>
      <c r="BL79" s="107"/>
      <c r="BM79" s="103"/>
      <c r="BN79" s="124" t="str">
        <f t="shared" si="68"/>
        <v>#REF!</v>
      </c>
      <c r="BO79" s="107"/>
      <c r="BP79" s="103"/>
      <c r="BQ79" s="107"/>
      <c r="BR79" s="103"/>
      <c r="BS79" s="107" t="str">
        <f t="shared" si="30"/>
        <v>#REF!</v>
      </c>
      <c r="BT79" s="107"/>
      <c r="BU79" s="103"/>
      <c r="BV79" s="107"/>
      <c r="BW79" s="117" t="str">
        <f t="shared" si="31"/>
        <v>#REF!</v>
      </c>
      <c r="BX79" s="112"/>
      <c r="BY79" s="110">
        <v>0.0</v>
      </c>
      <c r="BZ79" s="2"/>
      <c r="CA79" s="2"/>
      <c r="CB79" s="112"/>
      <c r="CC79" s="110">
        <v>0.0</v>
      </c>
      <c r="CD79" s="112"/>
      <c r="CE79" s="110">
        <v>0.0</v>
      </c>
      <c r="CF79" s="112"/>
      <c r="CG79" s="110">
        <v>0.0</v>
      </c>
      <c r="CH79" s="112"/>
      <c r="CI79" s="110">
        <v>0.0</v>
      </c>
      <c r="CJ79" s="112"/>
      <c r="CK79" s="110">
        <v>0.0</v>
      </c>
      <c r="CL79" s="112"/>
      <c r="CM79" s="110">
        <v>0.0</v>
      </c>
      <c r="CN79" s="112"/>
      <c r="CO79" s="110">
        <v>0.0</v>
      </c>
      <c r="CP79" s="112"/>
      <c r="CQ79" s="110">
        <v>0.0</v>
      </c>
      <c r="CR79" s="113">
        <f t="shared" si="45"/>
        <v>0</v>
      </c>
      <c r="CS79" s="113">
        <f t="shared" si="26"/>
        <v>0</v>
      </c>
      <c r="CT79" s="1"/>
      <c r="CU79" s="114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16"/>
      <c r="DH79" s="116"/>
      <c r="DI79" s="116"/>
      <c r="DJ79" s="116"/>
      <c r="DK79" s="116"/>
      <c r="DL79" s="1"/>
      <c r="DM79" s="1"/>
      <c r="DN79" s="1"/>
      <c r="DO79" s="1"/>
      <c r="DP79" s="1"/>
    </row>
    <row r="80">
      <c r="A80" s="194"/>
      <c r="B80" s="185" t="str">
        <f t="shared" si="59"/>
        <v>#REF!</v>
      </c>
      <c r="C80" s="95" t="s">
        <v>197</v>
      </c>
      <c r="D80" s="96" t="s">
        <v>198</v>
      </c>
      <c r="E80" s="97" t="str">
        <f t="shared" si="27"/>
        <v>N/A</v>
      </c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98"/>
      <c r="Q80" s="100"/>
      <c r="R80" s="136">
        <v>109689.89</v>
      </c>
      <c r="S80" s="136">
        <v>44920.14</v>
      </c>
      <c r="T80" s="177">
        <v>2614.01</v>
      </c>
      <c r="U80" s="45"/>
      <c r="V80" s="45"/>
      <c r="W80" s="135">
        <v>0.0</v>
      </c>
      <c r="X80" s="139" t="str">
        <f t="shared" si="69"/>
        <v>#REF!</v>
      </c>
      <c r="Y80" s="140">
        <v>0.0</v>
      </c>
      <c r="Z80" s="135">
        <v>0.0</v>
      </c>
      <c r="AA80" s="110">
        <v>0.0</v>
      </c>
      <c r="AB80" s="158">
        <v>905.27</v>
      </c>
      <c r="AC80" s="110">
        <v>905.27</v>
      </c>
      <c r="AD80" s="124">
        <v>0.0</v>
      </c>
      <c r="AE80" s="110">
        <v>0.0</v>
      </c>
      <c r="AF80" s="124">
        <v>0.0</v>
      </c>
      <c r="AG80" s="110">
        <v>0.0</v>
      </c>
      <c r="AH80" s="124">
        <v>0.0</v>
      </c>
      <c r="AI80" s="110">
        <v>0.0</v>
      </c>
      <c r="AJ80" s="124" t="str">
        <f t="shared" si="61"/>
        <v>#REF!</v>
      </c>
      <c r="AK80" s="107"/>
      <c r="AL80" s="103"/>
      <c r="AM80" s="124" t="str">
        <f t="shared" si="62"/>
        <v>#REF!</v>
      </c>
      <c r="AN80" s="107"/>
      <c r="AO80" s="103"/>
      <c r="AP80" s="124" t="str">
        <f t="shared" si="63"/>
        <v>#REF!</v>
      </c>
      <c r="AQ80" s="107"/>
      <c r="AR80" s="110">
        <v>0.0</v>
      </c>
      <c r="AS80" s="124" t="str">
        <f t="shared" si="64"/>
        <v>#REF!</v>
      </c>
      <c r="AT80" s="107"/>
      <c r="AU80" s="110">
        <v>0.0</v>
      </c>
      <c r="AV80" s="107"/>
      <c r="AW80" s="110">
        <v>0.0</v>
      </c>
      <c r="AX80" s="107"/>
      <c r="AY80" s="110">
        <v>0.0</v>
      </c>
      <c r="AZ80" s="107"/>
      <c r="BA80" s="110">
        <v>0.0</v>
      </c>
      <c r="BB80" s="124" t="str">
        <f t="shared" si="65"/>
        <v>#REF!</v>
      </c>
      <c r="BC80" s="107"/>
      <c r="BD80" s="103"/>
      <c r="BE80" s="129" t="str">
        <f t="shared" si="66"/>
        <v>#REF!</v>
      </c>
      <c r="BF80" s="107"/>
      <c r="BG80" s="103"/>
      <c r="BH80" s="124" t="str">
        <f t="shared" si="67"/>
        <v>#REF!</v>
      </c>
      <c r="BI80" s="107"/>
      <c r="BJ80" s="103"/>
      <c r="BK80" s="124" t="str">
        <f t="shared" si="57"/>
        <v>#REF!</v>
      </c>
      <c r="BL80" s="107"/>
      <c r="BM80" s="103"/>
      <c r="BN80" s="124" t="str">
        <f t="shared" si="68"/>
        <v>#REF!</v>
      </c>
      <c r="BO80" s="107"/>
      <c r="BP80" s="103"/>
      <c r="BQ80" s="107"/>
      <c r="BR80" s="103"/>
      <c r="BS80" s="117" t="str">
        <f t="shared" si="30"/>
        <v>#REF!</v>
      </c>
      <c r="BT80" s="107"/>
      <c r="BU80" s="103"/>
      <c r="BV80" s="107"/>
      <c r="BW80" s="117" t="str">
        <f t="shared" si="31"/>
        <v>#REF!</v>
      </c>
      <c r="BX80" s="112"/>
      <c r="BY80" s="110">
        <v>0.0</v>
      </c>
      <c r="BZ80" s="2"/>
      <c r="CA80" s="2"/>
      <c r="CB80" s="112"/>
      <c r="CC80" s="110">
        <v>0.0</v>
      </c>
      <c r="CD80" s="112"/>
      <c r="CE80" s="110">
        <v>0.0</v>
      </c>
      <c r="CF80" s="112"/>
      <c r="CG80" s="110">
        <v>0.0</v>
      </c>
      <c r="CH80" s="112"/>
      <c r="CI80" s="110">
        <v>0.0</v>
      </c>
      <c r="CJ80" s="112"/>
      <c r="CK80" s="110">
        <v>0.0</v>
      </c>
      <c r="CL80" s="112"/>
      <c r="CM80" s="110">
        <v>0.0</v>
      </c>
      <c r="CN80" s="112"/>
      <c r="CO80" s="110">
        <v>0.0</v>
      </c>
      <c r="CP80" s="112"/>
      <c r="CQ80" s="110">
        <v>0.0</v>
      </c>
      <c r="CR80" s="113">
        <f t="shared" si="45"/>
        <v>0</v>
      </c>
      <c r="CS80" s="113">
        <f t="shared" si="26"/>
        <v>0</v>
      </c>
      <c r="CT80" s="1"/>
      <c r="CU80" s="114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16"/>
      <c r="DH80" s="116"/>
      <c r="DI80" s="116"/>
      <c r="DJ80" s="116"/>
      <c r="DK80" s="116"/>
      <c r="DL80" s="1"/>
      <c r="DM80" s="1"/>
      <c r="DN80" s="1"/>
      <c r="DO80" s="1"/>
      <c r="DP80" s="1"/>
    </row>
    <row r="81">
      <c r="A81" s="194"/>
      <c r="B81" s="185" t="str">
        <f t="shared" si="59"/>
        <v>#REF!</v>
      </c>
      <c r="C81" s="95" t="s">
        <v>199</v>
      </c>
      <c r="D81" s="96" t="s">
        <v>200</v>
      </c>
      <c r="E81" s="97" t="str">
        <f t="shared" si="27"/>
        <v>N/A</v>
      </c>
      <c r="F81" s="98"/>
      <c r="G81" s="98"/>
      <c r="H81" s="98"/>
      <c r="I81" s="98"/>
      <c r="J81" s="98"/>
      <c r="K81" s="99"/>
      <c r="L81" s="98"/>
      <c r="M81" s="98"/>
      <c r="N81" s="98"/>
      <c r="O81" s="98"/>
      <c r="P81" s="98"/>
      <c r="Q81" s="100"/>
      <c r="R81" s="136">
        <v>5080.36</v>
      </c>
      <c r="S81" s="135">
        <v>0.0</v>
      </c>
      <c r="T81" s="45"/>
      <c r="U81" s="45"/>
      <c r="V81" s="45"/>
      <c r="W81" s="135">
        <v>0.0</v>
      </c>
      <c r="X81" s="139" t="str">
        <f t="shared" si="69"/>
        <v>#REF!</v>
      </c>
      <c r="Y81" s="140">
        <v>0.0</v>
      </c>
      <c r="Z81" s="135">
        <v>0.0</v>
      </c>
      <c r="AA81" s="110">
        <v>0.0</v>
      </c>
      <c r="AB81" s="141">
        <v>0.0</v>
      </c>
      <c r="AC81" s="110">
        <v>0.0</v>
      </c>
      <c r="AD81" s="124">
        <v>0.0</v>
      </c>
      <c r="AE81" s="110">
        <v>0.0</v>
      </c>
      <c r="AF81" s="124">
        <v>0.0</v>
      </c>
      <c r="AG81" s="110">
        <v>0.0</v>
      </c>
      <c r="AH81" s="124">
        <v>0.0</v>
      </c>
      <c r="AI81" s="110">
        <v>0.0</v>
      </c>
      <c r="AJ81" s="124" t="str">
        <f t="shared" si="61"/>
        <v>#REF!</v>
      </c>
      <c r="AK81" s="107"/>
      <c r="AL81" s="103"/>
      <c r="AM81" s="124" t="str">
        <f t="shared" si="62"/>
        <v>#REF!</v>
      </c>
      <c r="AN81" s="107"/>
      <c r="AO81" s="103"/>
      <c r="AP81" s="124" t="str">
        <f t="shared" si="63"/>
        <v>#REF!</v>
      </c>
      <c r="AQ81" s="107"/>
      <c r="AR81" s="110">
        <v>0.0</v>
      </c>
      <c r="AS81" s="124" t="str">
        <f t="shared" si="64"/>
        <v>#REF!</v>
      </c>
      <c r="AT81" s="107"/>
      <c r="AU81" s="110">
        <v>0.0</v>
      </c>
      <c r="AV81" s="107"/>
      <c r="AW81" s="110">
        <v>0.0</v>
      </c>
      <c r="AX81" s="107"/>
      <c r="AY81" s="110">
        <v>0.0</v>
      </c>
      <c r="AZ81" s="107"/>
      <c r="BA81" s="110">
        <v>0.0</v>
      </c>
      <c r="BB81" s="124" t="str">
        <f t="shared" si="65"/>
        <v>#REF!</v>
      </c>
      <c r="BC81" s="107"/>
      <c r="BD81" s="103"/>
      <c r="BE81" s="129" t="str">
        <f t="shared" si="66"/>
        <v>#REF!</v>
      </c>
      <c r="BF81" s="107"/>
      <c r="BG81" s="103"/>
      <c r="BH81" s="124" t="str">
        <f t="shared" si="67"/>
        <v>#REF!</v>
      </c>
      <c r="BI81" s="107"/>
      <c r="BJ81" s="103"/>
      <c r="BK81" s="124" t="str">
        <f t="shared" si="57"/>
        <v>#REF!</v>
      </c>
      <c r="BL81" s="107"/>
      <c r="BM81" s="103"/>
      <c r="BN81" s="124" t="str">
        <f t="shared" si="68"/>
        <v>#REF!</v>
      </c>
      <c r="BO81" s="107"/>
      <c r="BP81" s="103"/>
      <c r="BQ81" s="107"/>
      <c r="BR81" s="103"/>
      <c r="BS81" s="107" t="str">
        <f t="shared" si="30"/>
        <v>#REF!</v>
      </c>
      <c r="BT81" s="107"/>
      <c r="BU81" s="103"/>
      <c r="BV81" s="107"/>
      <c r="BW81" s="117" t="str">
        <f t="shared" si="31"/>
        <v>#REF!</v>
      </c>
      <c r="BX81" s="112"/>
      <c r="BY81" s="110">
        <v>0.0</v>
      </c>
      <c r="BZ81" s="2"/>
      <c r="CA81" s="2"/>
      <c r="CB81" s="112"/>
      <c r="CC81" s="110">
        <v>0.0</v>
      </c>
      <c r="CD81" s="112"/>
      <c r="CE81" s="110">
        <v>0.0</v>
      </c>
      <c r="CF81" s="112"/>
      <c r="CG81" s="110">
        <v>0.0</v>
      </c>
      <c r="CH81" s="112"/>
      <c r="CI81" s="110">
        <v>0.0</v>
      </c>
      <c r="CJ81" s="112"/>
      <c r="CK81" s="110">
        <v>0.0</v>
      </c>
      <c r="CL81" s="112"/>
      <c r="CM81" s="110">
        <v>0.0</v>
      </c>
      <c r="CN81" s="112"/>
      <c r="CO81" s="110">
        <v>0.0</v>
      </c>
      <c r="CP81" s="112"/>
      <c r="CQ81" s="110">
        <v>0.0</v>
      </c>
      <c r="CR81" s="113">
        <f t="shared" si="45"/>
        <v>0</v>
      </c>
      <c r="CS81" s="113">
        <f t="shared" si="26"/>
        <v>0</v>
      </c>
      <c r="CT81" s="1"/>
      <c r="CU81" s="114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16"/>
      <c r="DH81" s="116"/>
      <c r="DI81" s="116"/>
      <c r="DJ81" s="116"/>
      <c r="DK81" s="116"/>
      <c r="DL81" s="1"/>
      <c r="DM81" s="1"/>
      <c r="DN81" s="1"/>
      <c r="DO81" s="1"/>
      <c r="DP81" s="1"/>
    </row>
    <row r="82">
      <c r="A82" s="194"/>
      <c r="B82" s="185" t="str">
        <f t="shared" si="59"/>
        <v>#REF!</v>
      </c>
      <c r="C82" s="95" t="s">
        <v>201</v>
      </c>
      <c r="D82" s="96" t="s">
        <v>202</v>
      </c>
      <c r="E82" s="97" t="str">
        <f t="shared" si="27"/>
        <v>N/A</v>
      </c>
      <c r="F82" s="133">
        <v>11530.42</v>
      </c>
      <c r="G82" s="133">
        <v>8853.71</v>
      </c>
      <c r="H82" s="133">
        <f t="shared" ref="H82:H84" si="70">SUM(F82-G82)</f>
        <v>2676.71</v>
      </c>
      <c r="I82" s="133">
        <v>0.0</v>
      </c>
      <c r="J82" s="133">
        <f t="shared" ref="J82:J84" si="71">+SUM(M82-I82)</f>
        <v>11530.42</v>
      </c>
      <c r="K82" s="134">
        <v>0.0</v>
      </c>
      <c r="L82" s="133">
        <v>0.0</v>
      </c>
      <c r="M82" s="133">
        <v>11530.42</v>
      </c>
      <c r="N82" s="133">
        <v>11530.42</v>
      </c>
      <c r="O82" s="133">
        <v>0.0</v>
      </c>
      <c r="P82" s="135">
        <f t="shared" ref="P82:P84" si="72">SUM(F82-M82)</f>
        <v>0</v>
      </c>
      <c r="Q82" s="100"/>
      <c r="R82" s="136">
        <v>11530.42</v>
      </c>
      <c r="S82" s="135">
        <v>0.0</v>
      </c>
      <c r="T82" s="45"/>
      <c r="U82" s="45"/>
      <c r="V82" s="45"/>
      <c r="W82" s="135">
        <v>0.0</v>
      </c>
      <c r="X82" s="139" t="str">
        <f t="shared" si="69"/>
        <v>#REF!</v>
      </c>
      <c r="Y82" s="140">
        <v>0.0</v>
      </c>
      <c r="Z82" s="135">
        <v>0.0</v>
      </c>
      <c r="AA82" s="110">
        <v>0.0</v>
      </c>
      <c r="AB82" s="141">
        <v>0.0</v>
      </c>
      <c r="AC82" s="110">
        <v>0.0</v>
      </c>
      <c r="AD82" s="124">
        <v>0.0</v>
      </c>
      <c r="AE82" s="110">
        <v>0.0</v>
      </c>
      <c r="AF82" s="124">
        <v>0.0</v>
      </c>
      <c r="AG82" s="110">
        <v>0.0</v>
      </c>
      <c r="AH82" s="124">
        <v>0.0</v>
      </c>
      <c r="AI82" s="110">
        <v>0.0</v>
      </c>
      <c r="AJ82" s="124" t="str">
        <f t="shared" si="61"/>
        <v>#REF!</v>
      </c>
      <c r="AK82" s="107"/>
      <c r="AL82" s="103"/>
      <c r="AM82" s="124" t="str">
        <f t="shared" si="62"/>
        <v>#REF!</v>
      </c>
      <c r="AN82" s="107"/>
      <c r="AO82" s="103"/>
      <c r="AP82" s="124" t="str">
        <f t="shared" si="63"/>
        <v>#REF!</v>
      </c>
      <c r="AQ82" s="107"/>
      <c r="AR82" s="110">
        <v>0.0</v>
      </c>
      <c r="AS82" s="124" t="str">
        <f t="shared" si="64"/>
        <v>#REF!</v>
      </c>
      <c r="AT82" s="107"/>
      <c r="AU82" s="110">
        <v>0.0</v>
      </c>
      <c r="AV82" s="107"/>
      <c r="AW82" s="110">
        <v>0.0</v>
      </c>
      <c r="AX82" s="107"/>
      <c r="AY82" s="110">
        <v>0.0</v>
      </c>
      <c r="AZ82" s="107"/>
      <c r="BA82" s="110">
        <v>0.0</v>
      </c>
      <c r="BB82" s="124" t="str">
        <f t="shared" si="65"/>
        <v>#REF!</v>
      </c>
      <c r="BC82" s="107"/>
      <c r="BD82" s="103"/>
      <c r="BE82" s="129" t="str">
        <f t="shared" si="66"/>
        <v>#REF!</v>
      </c>
      <c r="BF82" s="107"/>
      <c r="BG82" s="103"/>
      <c r="BH82" s="124" t="str">
        <f t="shared" si="67"/>
        <v>#REF!</v>
      </c>
      <c r="BI82" s="107"/>
      <c r="BJ82" s="103"/>
      <c r="BK82" s="124" t="str">
        <f t="shared" si="57"/>
        <v>#REF!</v>
      </c>
      <c r="BL82" s="107"/>
      <c r="BM82" s="103"/>
      <c r="BN82" s="124" t="str">
        <f t="shared" si="68"/>
        <v>#REF!</v>
      </c>
      <c r="BO82" s="107"/>
      <c r="BP82" s="103"/>
      <c r="BQ82" s="107"/>
      <c r="BR82" s="103"/>
      <c r="BS82" s="107" t="str">
        <f t="shared" si="30"/>
        <v>#REF!</v>
      </c>
      <c r="BT82" s="107"/>
      <c r="BU82" s="103"/>
      <c r="BV82" s="107"/>
      <c r="BW82" s="117" t="str">
        <f t="shared" si="31"/>
        <v>#REF!</v>
      </c>
      <c r="BX82" s="112"/>
      <c r="BY82" s="110">
        <v>0.0</v>
      </c>
      <c r="BZ82" s="2"/>
      <c r="CA82" s="2"/>
      <c r="CB82" s="112"/>
      <c r="CC82" s="110">
        <v>0.0</v>
      </c>
      <c r="CD82" s="112"/>
      <c r="CE82" s="110">
        <v>0.0</v>
      </c>
      <c r="CF82" s="112"/>
      <c r="CG82" s="110">
        <v>0.0</v>
      </c>
      <c r="CH82" s="112"/>
      <c r="CI82" s="110">
        <v>0.0</v>
      </c>
      <c r="CJ82" s="112"/>
      <c r="CK82" s="110">
        <v>0.0</v>
      </c>
      <c r="CL82" s="112"/>
      <c r="CM82" s="110">
        <v>0.0</v>
      </c>
      <c r="CN82" s="112"/>
      <c r="CO82" s="110">
        <v>0.0</v>
      </c>
      <c r="CP82" s="112"/>
      <c r="CQ82" s="110">
        <v>0.0</v>
      </c>
      <c r="CR82" s="113">
        <f t="shared" si="45"/>
        <v>0</v>
      </c>
      <c r="CS82" s="113">
        <f t="shared" si="26"/>
        <v>0</v>
      </c>
      <c r="CT82" s="1"/>
      <c r="CU82" s="114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16"/>
      <c r="DH82" s="116"/>
      <c r="DI82" s="116"/>
      <c r="DJ82" s="116"/>
      <c r="DK82" s="116"/>
      <c r="DL82" s="1"/>
      <c r="DM82" s="1"/>
      <c r="DN82" s="1"/>
      <c r="DO82" s="1"/>
      <c r="DP82" s="1"/>
    </row>
    <row r="83">
      <c r="A83" s="194"/>
      <c r="B83" s="185" t="str">
        <f t="shared" si="59"/>
        <v>#REF!</v>
      </c>
      <c r="C83" s="95" t="s">
        <v>203</v>
      </c>
      <c r="D83" s="96" t="s">
        <v>204</v>
      </c>
      <c r="E83" s="97" t="str">
        <f t="shared" si="27"/>
        <v>N/A</v>
      </c>
      <c r="F83" s="133">
        <v>5735.2</v>
      </c>
      <c r="G83" s="133">
        <v>4115.71</v>
      </c>
      <c r="H83" s="133">
        <f t="shared" si="70"/>
        <v>1619.49</v>
      </c>
      <c r="I83" s="133">
        <v>0.0</v>
      </c>
      <c r="J83" s="133">
        <f t="shared" si="71"/>
        <v>5735.2</v>
      </c>
      <c r="K83" s="134">
        <v>0.0</v>
      </c>
      <c r="L83" s="133">
        <v>0.0</v>
      </c>
      <c r="M83" s="133">
        <v>5735.2</v>
      </c>
      <c r="N83" s="133">
        <v>5735.2</v>
      </c>
      <c r="O83" s="133">
        <v>0.0</v>
      </c>
      <c r="P83" s="135">
        <f t="shared" si="72"/>
        <v>0</v>
      </c>
      <c r="Q83" s="136">
        <v>5735.2</v>
      </c>
      <c r="R83" s="135">
        <v>0.0</v>
      </c>
      <c r="S83" s="98"/>
      <c r="T83" s="45"/>
      <c r="U83" s="45"/>
      <c r="V83" s="45"/>
      <c r="W83" s="135">
        <v>0.0</v>
      </c>
      <c r="X83" s="139" t="str">
        <f t="shared" si="69"/>
        <v>#REF!</v>
      </c>
      <c r="Y83" s="140">
        <v>0.0</v>
      </c>
      <c r="Z83" s="135">
        <v>0.0</v>
      </c>
      <c r="AA83" s="110">
        <v>0.0</v>
      </c>
      <c r="AB83" s="141">
        <v>0.0</v>
      </c>
      <c r="AC83" s="110">
        <v>0.0</v>
      </c>
      <c r="AD83" s="124">
        <v>0.0</v>
      </c>
      <c r="AE83" s="110">
        <v>0.0</v>
      </c>
      <c r="AF83" s="124">
        <v>0.0</v>
      </c>
      <c r="AG83" s="110">
        <v>0.0</v>
      </c>
      <c r="AH83" s="124">
        <v>0.0</v>
      </c>
      <c r="AI83" s="110">
        <v>0.0</v>
      </c>
      <c r="AJ83" s="124" t="str">
        <f t="shared" si="61"/>
        <v>#REF!</v>
      </c>
      <c r="AK83" s="107"/>
      <c r="AL83" s="103"/>
      <c r="AM83" s="124" t="str">
        <f t="shared" si="62"/>
        <v>#REF!</v>
      </c>
      <c r="AN83" s="107"/>
      <c r="AO83" s="103"/>
      <c r="AP83" s="124" t="str">
        <f t="shared" si="63"/>
        <v>#REF!</v>
      </c>
      <c r="AQ83" s="107"/>
      <c r="AR83" s="110">
        <v>0.0</v>
      </c>
      <c r="AS83" s="124" t="str">
        <f t="shared" si="64"/>
        <v>#REF!</v>
      </c>
      <c r="AT83" s="107"/>
      <c r="AU83" s="110">
        <v>0.0</v>
      </c>
      <c r="AV83" s="107"/>
      <c r="AW83" s="110">
        <v>0.0</v>
      </c>
      <c r="AX83" s="107"/>
      <c r="AY83" s="110">
        <v>0.0</v>
      </c>
      <c r="AZ83" s="107"/>
      <c r="BA83" s="110">
        <v>0.0</v>
      </c>
      <c r="BB83" s="124" t="str">
        <f t="shared" si="65"/>
        <v>#REF!</v>
      </c>
      <c r="BC83" s="107"/>
      <c r="BD83" s="103"/>
      <c r="BE83" s="129" t="str">
        <f t="shared" si="66"/>
        <v>#REF!</v>
      </c>
      <c r="BF83" s="107"/>
      <c r="BG83" s="103"/>
      <c r="BH83" s="124" t="str">
        <f t="shared" si="67"/>
        <v>#REF!</v>
      </c>
      <c r="BI83" s="107"/>
      <c r="BJ83" s="103"/>
      <c r="BK83" s="124" t="str">
        <f t="shared" si="57"/>
        <v>#REF!</v>
      </c>
      <c r="BL83" s="107"/>
      <c r="BM83" s="103"/>
      <c r="BN83" s="124" t="str">
        <f t="shared" si="68"/>
        <v>#REF!</v>
      </c>
      <c r="BO83" s="107"/>
      <c r="BP83" s="103"/>
      <c r="BQ83" s="107"/>
      <c r="BR83" s="103"/>
      <c r="BS83" s="107" t="str">
        <f t="shared" si="30"/>
        <v>#REF!</v>
      </c>
      <c r="BT83" s="107"/>
      <c r="BU83" s="103"/>
      <c r="BV83" s="107"/>
      <c r="BW83" s="117" t="str">
        <f t="shared" si="31"/>
        <v>#REF!</v>
      </c>
      <c r="BX83" s="112"/>
      <c r="BY83" s="110">
        <v>0.0</v>
      </c>
      <c r="BZ83" s="2"/>
      <c r="CA83" s="2"/>
      <c r="CB83" s="112"/>
      <c r="CC83" s="110">
        <v>0.0</v>
      </c>
      <c r="CD83" s="112"/>
      <c r="CE83" s="110">
        <v>0.0</v>
      </c>
      <c r="CF83" s="112"/>
      <c r="CG83" s="110">
        <v>0.0</v>
      </c>
      <c r="CH83" s="112"/>
      <c r="CI83" s="110">
        <v>0.0</v>
      </c>
      <c r="CJ83" s="112"/>
      <c r="CK83" s="110">
        <v>0.0</v>
      </c>
      <c r="CL83" s="112"/>
      <c r="CM83" s="110">
        <v>0.0</v>
      </c>
      <c r="CN83" s="112"/>
      <c r="CO83" s="110">
        <v>0.0</v>
      </c>
      <c r="CP83" s="112"/>
      <c r="CQ83" s="110">
        <v>0.0</v>
      </c>
      <c r="CR83" s="113">
        <f t="shared" si="45"/>
        <v>0</v>
      </c>
      <c r="CS83" s="113">
        <f t="shared" si="26"/>
        <v>0</v>
      </c>
      <c r="CT83" s="1"/>
      <c r="CU83" s="114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16"/>
      <c r="DH83" s="116"/>
      <c r="DI83" s="116"/>
      <c r="DJ83" s="116"/>
      <c r="DK83" s="116"/>
      <c r="DL83" s="1"/>
      <c r="DM83" s="1"/>
      <c r="DN83" s="1"/>
      <c r="DO83" s="1"/>
      <c r="DP83" s="1"/>
    </row>
    <row r="84">
      <c r="A84" s="191" t="s">
        <v>186</v>
      </c>
      <c r="B84" s="185" t="str">
        <f t="shared" si="59"/>
        <v>#REF!</v>
      </c>
      <c r="C84" s="95" t="s">
        <v>205</v>
      </c>
      <c r="D84" s="96" t="s">
        <v>206</v>
      </c>
      <c r="E84" s="97" t="str">
        <f t="shared" si="27"/>
        <v>N/A</v>
      </c>
      <c r="F84" s="133">
        <v>11513.2</v>
      </c>
      <c r="G84" s="133">
        <v>8262.14</v>
      </c>
      <c r="H84" s="133">
        <f t="shared" si="70"/>
        <v>3251.06</v>
      </c>
      <c r="I84" s="133">
        <v>392.06</v>
      </c>
      <c r="J84" s="133">
        <f t="shared" si="71"/>
        <v>-392.06</v>
      </c>
      <c r="K84" s="134">
        <v>4.74525970269204</v>
      </c>
      <c r="L84" s="133">
        <v>546.3312400903399</v>
      </c>
      <c r="M84" s="133">
        <v>0.0</v>
      </c>
      <c r="N84" s="133">
        <v>0.0</v>
      </c>
      <c r="O84" s="133">
        <v>-546.3312400903399</v>
      </c>
      <c r="P84" s="135">
        <f t="shared" si="72"/>
        <v>11513.2</v>
      </c>
      <c r="Q84" s="100"/>
      <c r="R84" s="136">
        <v>16381.7</v>
      </c>
      <c r="S84" s="135">
        <v>0.0</v>
      </c>
      <c r="T84" s="45"/>
      <c r="U84" s="45"/>
      <c r="V84" s="45"/>
      <c r="W84" s="135">
        <v>0.0</v>
      </c>
      <c r="X84" s="139" t="str">
        <f t="shared" si="69"/>
        <v>#REF!</v>
      </c>
      <c r="Y84" s="140">
        <v>0.0</v>
      </c>
      <c r="Z84" s="135">
        <v>0.0</v>
      </c>
      <c r="AA84" s="110">
        <v>0.0</v>
      </c>
      <c r="AB84" s="141">
        <v>0.0</v>
      </c>
      <c r="AC84" s="110">
        <v>0.0</v>
      </c>
      <c r="AD84" s="124">
        <v>0.0</v>
      </c>
      <c r="AE84" s="110">
        <v>0.0</v>
      </c>
      <c r="AF84" s="124">
        <v>0.0</v>
      </c>
      <c r="AG84" s="110">
        <v>0.0</v>
      </c>
      <c r="AH84" s="124">
        <v>0.0</v>
      </c>
      <c r="AI84" s="110">
        <v>0.0</v>
      </c>
      <c r="AJ84" s="124" t="str">
        <f t="shared" si="61"/>
        <v>#REF!</v>
      </c>
      <c r="AK84" s="107"/>
      <c r="AL84" s="103"/>
      <c r="AM84" s="124" t="str">
        <f t="shared" si="62"/>
        <v>#REF!</v>
      </c>
      <c r="AN84" s="107"/>
      <c r="AO84" s="103"/>
      <c r="AP84" s="124" t="str">
        <f t="shared" si="63"/>
        <v>#REF!</v>
      </c>
      <c r="AQ84" s="107"/>
      <c r="AR84" s="110">
        <v>0.0</v>
      </c>
      <c r="AS84" s="124" t="str">
        <f t="shared" si="64"/>
        <v>#REF!</v>
      </c>
      <c r="AT84" s="107"/>
      <c r="AU84" s="110">
        <v>0.0</v>
      </c>
      <c r="AV84" s="107"/>
      <c r="AW84" s="110">
        <v>0.0</v>
      </c>
      <c r="AX84" s="107"/>
      <c r="AY84" s="110">
        <v>0.0</v>
      </c>
      <c r="AZ84" s="107"/>
      <c r="BA84" s="110">
        <v>0.0</v>
      </c>
      <c r="BB84" s="124" t="str">
        <f t="shared" si="65"/>
        <v>#REF!</v>
      </c>
      <c r="BC84" s="107"/>
      <c r="BD84" s="103"/>
      <c r="BE84" s="129" t="str">
        <f t="shared" si="66"/>
        <v>#REF!</v>
      </c>
      <c r="BF84" s="107"/>
      <c r="BG84" s="103"/>
      <c r="BH84" s="124" t="str">
        <f t="shared" si="67"/>
        <v>#REF!</v>
      </c>
      <c r="BI84" s="107"/>
      <c r="BJ84" s="103"/>
      <c r="BK84" s="124" t="str">
        <f t="shared" si="57"/>
        <v>#REF!</v>
      </c>
      <c r="BL84" s="107"/>
      <c r="BM84" s="103"/>
      <c r="BN84" s="124" t="str">
        <f t="shared" si="68"/>
        <v>#REF!</v>
      </c>
      <c r="BO84" s="107"/>
      <c r="BP84" s="103"/>
      <c r="BQ84" s="107"/>
      <c r="BR84" s="103"/>
      <c r="BS84" s="107" t="str">
        <f t="shared" si="30"/>
        <v>#REF!</v>
      </c>
      <c r="BT84" s="107"/>
      <c r="BU84" s="103"/>
      <c r="BV84" s="107"/>
      <c r="BW84" s="117" t="str">
        <f t="shared" si="31"/>
        <v>#REF!</v>
      </c>
      <c r="BX84" s="112"/>
      <c r="BY84" s="110">
        <v>0.0</v>
      </c>
      <c r="BZ84" s="2"/>
      <c r="CA84" s="2"/>
      <c r="CB84" s="112"/>
      <c r="CC84" s="110">
        <v>0.0</v>
      </c>
      <c r="CD84" s="112"/>
      <c r="CE84" s="110">
        <v>0.0</v>
      </c>
      <c r="CF84" s="112"/>
      <c r="CG84" s="110">
        <v>0.0</v>
      </c>
      <c r="CH84" s="112"/>
      <c r="CI84" s="110">
        <v>0.0</v>
      </c>
      <c r="CJ84" s="112"/>
      <c r="CK84" s="110">
        <v>0.0</v>
      </c>
      <c r="CL84" s="112"/>
      <c r="CM84" s="110">
        <v>0.0</v>
      </c>
      <c r="CN84" s="112"/>
      <c r="CO84" s="110">
        <v>0.0</v>
      </c>
      <c r="CP84" s="112"/>
      <c r="CQ84" s="110">
        <v>0.0</v>
      </c>
      <c r="CR84" s="113">
        <f t="shared" si="45"/>
        <v>0</v>
      </c>
      <c r="CS84" s="113">
        <f t="shared" si="26"/>
        <v>0</v>
      </c>
      <c r="CT84" s="1"/>
      <c r="CU84" s="114"/>
      <c r="CV84" s="1"/>
      <c r="CW84" s="1"/>
      <c r="CX84" s="195" t="s">
        <v>207</v>
      </c>
      <c r="CY84" s="1"/>
      <c r="CZ84" s="1"/>
      <c r="DA84" s="1"/>
      <c r="DB84" s="1"/>
      <c r="DC84" s="1"/>
      <c r="DD84" s="1"/>
      <c r="DE84" s="1"/>
      <c r="DF84" s="1"/>
      <c r="DG84" s="184">
        <v>0.0</v>
      </c>
      <c r="DH84" s="184">
        <v>0.0</v>
      </c>
      <c r="DI84" s="184">
        <v>0.0</v>
      </c>
      <c r="DJ84" s="184">
        <v>0.0</v>
      </c>
      <c r="DK84" s="184">
        <v>0.0</v>
      </c>
      <c r="DL84" s="1"/>
      <c r="DM84" s="1"/>
      <c r="DN84" s="1"/>
      <c r="DO84" s="1"/>
      <c r="DP84" s="1"/>
    </row>
    <row r="85">
      <c r="A85" s="93"/>
      <c r="B85" s="185" t="str">
        <f t="shared" si="59"/>
        <v>#REF!</v>
      </c>
      <c r="C85" s="95" t="s">
        <v>208</v>
      </c>
      <c r="D85" s="96" t="s">
        <v>209</v>
      </c>
      <c r="E85" s="97" t="str">
        <f t="shared" si="27"/>
        <v>N/A</v>
      </c>
      <c r="F85" s="98"/>
      <c r="G85" s="98"/>
      <c r="H85" s="98"/>
      <c r="I85" s="98"/>
      <c r="J85" s="98"/>
      <c r="K85" s="99"/>
      <c r="L85" s="98"/>
      <c r="M85" s="98"/>
      <c r="N85" s="98"/>
      <c r="O85" s="98"/>
      <c r="P85" s="135">
        <v>384867.0</v>
      </c>
      <c r="Q85" s="100"/>
      <c r="R85" s="98"/>
      <c r="S85" s="136">
        <v>290889.5</v>
      </c>
      <c r="T85" s="136">
        <v>62329.0</v>
      </c>
      <c r="U85" s="45"/>
      <c r="V85" s="136">
        <v>2712.0</v>
      </c>
      <c r="W85" s="138">
        <v>0.0</v>
      </c>
      <c r="X85" s="139" t="str">
        <f t="shared" si="69"/>
        <v>#REF!</v>
      </c>
      <c r="Y85" s="140">
        <v>0.0</v>
      </c>
      <c r="Z85" s="135">
        <v>0.0</v>
      </c>
      <c r="AA85" s="110">
        <v>0.0</v>
      </c>
      <c r="AB85" s="141">
        <v>0.0</v>
      </c>
      <c r="AC85" s="110">
        <v>0.0</v>
      </c>
      <c r="AD85" s="124">
        <v>0.0</v>
      </c>
      <c r="AE85" s="110">
        <v>0.0</v>
      </c>
      <c r="AF85" s="124">
        <v>0.0</v>
      </c>
      <c r="AG85" s="110">
        <v>0.0</v>
      </c>
      <c r="AH85" s="124">
        <v>0.0</v>
      </c>
      <c r="AI85" s="110">
        <v>0.0</v>
      </c>
      <c r="AJ85" s="124" t="str">
        <f t="shared" si="61"/>
        <v>#REF!</v>
      </c>
      <c r="AK85" s="107"/>
      <c r="AL85" s="103"/>
      <c r="AM85" s="124" t="str">
        <f t="shared" si="62"/>
        <v>#REF!</v>
      </c>
      <c r="AN85" s="107"/>
      <c r="AO85" s="103"/>
      <c r="AP85" s="124" t="str">
        <f t="shared" si="63"/>
        <v>#REF!</v>
      </c>
      <c r="AQ85" s="107"/>
      <c r="AR85" s="110">
        <v>0.0</v>
      </c>
      <c r="AS85" s="124" t="str">
        <f t="shared" si="64"/>
        <v>#REF!</v>
      </c>
      <c r="AT85" s="107"/>
      <c r="AU85" s="110">
        <v>0.0</v>
      </c>
      <c r="AV85" s="107"/>
      <c r="AW85" s="110">
        <v>0.0</v>
      </c>
      <c r="AX85" s="107"/>
      <c r="AY85" s="110">
        <v>0.0</v>
      </c>
      <c r="AZ85" s="107"/>
      <c r="BA85" s="110">
        <v>0.0</v>
      </c>
      <c r="BB85" s="124" t="str">
        <f t="shared" si="65"/>
        <v>#REF!</v>
      </c>
      <c r="BC85" s="107"/>
      <c r="BD85" s="103"/>
      <c r="BE85" s="129" t="str">
        <f t="shared" si="66"/>
        <v>#REF!</v>
      </c>
      <c r="BF85" s="107"/>
      <c r="BG85" s="103"/>
      <c r="BH85" s="124" t="str">
        <f t="shared" si="67"/>
        <v>#REF!</v>
      </c>
      <c r="BI85" s="107"/>
      <c r="BJ85" s="103"/>
      <c r="BK85" s="124" t="str">
        <f t="shared" si="57"/>
        <v>#REF!</v>
      </c>
      <c r="BL85" s="107"/>
      <c r="BM85" s="103"/>
      <c r="BN85" s="124" t="str">
        <f t="shared" si="68"/>
        <v>#REF!</v>
      </c>
      <c r="BO85" s="107"/>
      <c r="BP85" s="103"/>
      <c r="BQ85" s="107"/>
      <c r="BR85" s="103"/>
      <c r="BS85" s="107" t="str">
        <f t="shared" si="30"/>
        <v>#REF!</v>
      </c>
      <c r="BT85" s="107"/>
      <c r="BU85" s="103"/>
      <c r="BV85" s="107"/>
      <c r="BW85" s="117" t="str">
        <f t="shared" si="31"/>
        <v>#REF!</v>
      </c>
      <c r="BX85" s="112"/>
      <c r="BY85" s="110">
        <v>0.0</v>
      </c>
      <c r="BZ85" s="2"/>
      <c r="CA85" s="2"/>
      <c r="CB85" s="112"/>
      <c r="CC85" s="110">
        <v>0.0</v>
      </c>
      <c r="CD85" s="112"/>
      <c r="CE85" s="110">
        <v>0.0</v>
      </c>
      <c r="CF85" s="112"/>
      <c r="CG85" s="110">
        <v>0.0</v>
      </c>
      <c r="CH85" s="112"/>
      <c r="CI85" s="110">
        <v>0.0</v>
      </c>
      <c r="CJ85" s="112"/>
      <c r="CK85" s="110">
        <v>0.0</v>
      </c>
      <c r="CL85" s="112"/>
      <c r="CM85" s="110">
        <v>0.0</v>
      </c>
      <c r="CN85" s="112"/>
      <c r="CO85" s="110">
        <v>0.0</v>
      </c>
      <c r="CP85" s="112"/>
      <c r="CQ85" s="110">
        <v>0.0</v>
      </c>
      <c r="CR85" s="113">
        <f t="shared" si="45"/>
        <v>0</v>
      </c>
      <c r="CS85" s="113">
        <f t="shared" si="26"/>
        <v>0</v>
      </c>
      <c r="CT85" s="1"/>
      <c r="CU85" s="114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16"/>
      <c r="DH85" s="116"/>
      <c r="DI85" s="116"/>
      <c r="DJ85" s="116"/>
      <c r="DK85" s="116"/>
      <c r="DL85" s="1"/>
      <c r="DM85" s="1"/>
      <c r="DN85" s="1"/>
      <c r="DO85" s="1"/>
      <c r="DP85" s="1"/>
    </row>
    <row r="86">
      <c r="A86" s="189" t="s">
        <v>210</v>
      </c>
      <c r="B86" s="185" t="str">
        <f t="shared" si="59"/>
        <v>#REF!</v>
      </c>
      <c r="C86" s="95" t="s">
        <v>211</v>
      </c>
      <c r="D86" s="96" t="s">
        <v>212</v>
      </c>
      <c r="E86" s="97" t="str">
        <f t="shared" si="27"/>
        <v>N/A</v>
      </c>
      <c r="F86" s="133">
        <v>169952.0</v>
      </c>
      <c r="G86" s="133">
        <v>145654.14</v>
      </c>
      <c r="H86" s="133">
        <f t="shared" ref="H86:H144" si="73">SUM(F86-G86)</f>
        <v>24297.86</v>
      </c>
      <c r="I86" s="133">
        <v>4545.27</v>
      </c>
      <c r="J86" s="133">
        <f t="shared" ref="J86:J144" si="74">+SUM(M86-I86)</f>
        <v>-4545.27</v>
      </c>
      <c r="K86" s="134">
        <v>3.120591011007308</v>
      </c>
      <c r="L86" s="133">
        <v>5303.50683502714</v>
      </c>
      <c r="M86" s="133">
        <v>0.0</v>
      </c>
      <c r="N86" s="133">
        <v>0.0</v>
      </c>
      <c r="O86" s="133">
        <v>-5303.50683502714</v>
      </c>
      <c r="P86" s="135">
        <f t="shared" ref="P86:P144" si="75">SUM(F86-M86)</f>
        <v>169952</v>
      </c>
      <c r="Q86" s="100"/>
      <c r="R86" s="136">
        <v>98960.63</v>
      </c>
      <c r="S86" s="136">
        <v>53211.95</v>
      </c>
      <c r="T86" s="136">
        <v>13559.3</v>
      </c>
      <c r="U86" s="45"/>
      <c r="V86" s="45"/>
      <c r="W86" s="135">
        <v>0.0</v>
      </c>
      <c r="X86" s="139" t="str">
        <f t="shared" si="69"/>
        <v>#REF!</v>
      </c>
      <c r="Y86" s="140">
        <v>0.0</v>
      </c>
      <c r="Z86" s="135">
        <v>0.0</v>
      </c>
      <c r="AA86" s="110">
        <v>0.0</v>
      </c>
      <c r="AB86" s="141">
        <v>0.0</v>
      </c>
      <c r="AC86" s="110">
        <v>0.0</v>
      </c>
      <c r="AD86" s="124">
        <v>0.0</v>
      </c>
      <c r="AE86" s="110">
        <v>0.0</v>
      </c>
      <c r="AF86" s="124">
        <v>0.0</v>
      </c>
      <c r="AG86" s="110">
        <v>0.0</v>
      </c>
      <c r="AH86" s="124">
        <v>0.0</v>
      </c>
      <c r="AI86" s="110">
        <v>0.0</v>
      </c>
      <c r="AJ86" s="124" t="str">
        <f t="shared" si="61"/>
        <v>#REF!</v>
      </c>
      <c r="AK86" s="107"/>
      <c r="AL86" s="103"/>
      <c r="AM86" s="124" t="str">
        <f t="shared" si="62"/>
        <v>#REF!</v>
      </c>
      <c r="AN86" s="107"/>
      <c r="AO86" s="103"/>
      <c r="AP86" s="124" t="str">
        <f t="shared" si="63"/>
        <v>#REF!</v>
      </c>
      <c r="AQ86" s="107"/>
      <c r="AR86" s="110">
        <v>0.0</v>
      </c>
      <c r="AS86" s="124" t="str">
        <f t="shared" si="64"/>
        <v>#REF!</v>
      </c>
      <c r="AT86" s="107"/>
      <c r="AU86" s="110">
        <v>0.0</v>
      </c>
      <c r="AV86" s="107"/>
      <c r="AW86" s="110">
        <v>0.0</v>
      </c>
      <c r="AX86" s="107"/>
      <c r="AY86" s="110">
        <v>0.0</v>
      </c>
      <c r="AZ86" s="107"/>
      <c r="BA86" s="110">
        <v>0.0</v>
      </c>
      <c r="BB86" s="124" t="str">
        <f t="shared" si="65"/>
        <v>#REF!</v>
      </c>
      <c r="BC86" s="107"/>
      <c r="BD86" s="103"/>
      <c r="BE86" s="129" t="str">
        <f t="shared" si="66"/>
        <v>#REF!</v>
      </c>
      <c r="BF86" s="107"/>
      <c r="BG86" s="103"/>
      <c r="BH86" s="124" t="str">
        <f t="shared" si="67"/>
        <v>#REF!</v>
      </c>
      <c r="BI86" s="107"/>
      <c r="BJ86" s="103"/>
      <c r="BK86" s="124" t="str">
        <f t="shared" si="57"/>
        <v>#REF!</v>
      </c>
      <c r="BL86" s="107"/>
      <c r="BM86" s="103"/>
      <c r="BN86" s="124" t="str">
        <f t="shared" si="68"/>
        <v>#REF!</v>
      </c>
      <c r="BO86" s="107"/>
      <c r="BP86" s="103"/>
      <c r="BQ86" s="107"/>
      <c r="BR86" s="103"/>
      <c r="BS86" s="107" t="str">
        <f t="shared" si="30"/>
        <v>#REF!</v>
      </c>
      <c r="BT86" s="107"/>
      <c r="BU86" s="103"/>
      <c r="BV86" s="107"/>
      <c r="BW86" s="117" t="str">
        <f t="shared" si="31"/>
        <v>#REF!</v>
      </c>
      <c r="BX86" s="112"/>
      <c r="BY86" s="110">
        <v>0.0</v>
      </c>
      <c r="BZ86" s="2"/>
      <c r="CA86" s="2"/>
      <c r="CB86" s="112"/>
      <c r="CC86" s="110">
        <v>0.0</v>
      </c>
      <c r="CD86" s="112"/>
      <c r="CE86" s="110">
        <v>0.0</v>
      </c>
      <c r="CF86" s="112"/>
      <c r="CG86" s="110">
        <v>0.0</v>
      </c>
      <c r="CH86" s="112"/>
      <c r="CI86" s="110">
        <v>0.0</v>
      </c>
      <c r="CJ86" s="112"/>
      <c r="CK86" s="110">
        <v>0.0</v>
      </c>
      <c r="CL86" s="112"/>
      <c r="CM86" s="110">
        <v>0.0</v>
      </c>
      <c r="CN86" s="112"/>
      <c r="CO86" s="110">
        <v>0.0</v>
      </c>
      <c r="CP86" s="112"/>
      <c r="CQ86" s="110">
        <v>0.0</v>
      </c>
      <c r="CR86" s="113">
        <f t="shared" si="45"/>
        <v>0</v>
      </c>
      <c r="CS86" s="113">
        <f t="shared" si="26"/>
        <v>0</v>
      </c>
      <c r="CT86" s="1"/>
      <c r="CU86" s="114"/>
      <c r="CV86" s="1"/>
      <c r="CW86" s="1"/>
      <c r="CX86" s="196"/>
      <c r="CY86" s="1"/>
      <c r="CZ86" s="1"/>
      <c r="DA86" s="116"/>
      <c r="DB86" s="1"/>
      <c r="DC86" s="1"/>
      <c r="DD86" s="1"/>
      <c r="DE86" s="1"/>
      <c r="DF86" s="1"/>
      <c r="DG86" s="184">
        <v>8.0</v>
      </c>
      <c r="DH86" s="184">
        <v>8.0</v>
      </c>
      <c r="DI86" s="184">
        <v>8.0</v>
      </c>
      <c r="DJ86" s="184">
        <v>4.0</v>
      </c>
      <c r="DK86" s="184">
        <v>0.0</v>
      </c>
      <c r="DL86" s="1"/>
      <c r="DM86" s="1"/>
      <c r="DN86" s="1"/>
      <c r="DO86" s="1"/>
      <c r="DP86" s="1"/>
    </row>
    <row r="87">
      <c r="A87" s="161"/>
      <c r="B87" s="185" t="str">
        <f t="shared" si="59"/>
        <v>#REF!</v>
      </c>
      <c r="C87" s="95" t="s">
        <v>213</v>
      </c>
      <c r="D87" s="96" t="s">
        <v>214</v>
      </c>
      <c r="E87" s="97" t="str">
        <f t="shared" si="27"/>
        <v>N/A</v>
      </c>
      <c r="F87" s="133">
        <v>58026.1</v>
      </c>
      <c r="G87" s="133">
        <v>43519.57</v>
      </c>
      <c r="H87" s="133">
        <f t="shared" si="73"/>
        <v>14506.53</v>
      </c>
      <c r="I87" s="133">
        <v>16094.28</v>
      </c>
      <c r="J87" s="133">
        <f t="shared" si="74"/>
        <v>41931.82</v>
      </c>
      <c r="K87" s="134">
        <v>36.981707310067634</v>
      </c>
      <c r="L87" s="133">
        <v>21459.042465447154</v>
      </c>
      <c r="M87" s="133">
        <v>58026.1</v>
      </c>
      <c r="N87" s="133">
        <v>36567.05753455285</v>
      </c>
      <c r="O87" s="133">
        <v>0.0</v>
      </c>
      <c r="P87" s="135">
        <f t="shared" si="75"/>
        <v>0</v>
      </c>
      <c r="Q87" s="136">
        <v>6826.6</v>
      </c>
      <c r="R87" s="136">
        <v>4391.28</v>
      </c>
      <c r="S87" s="135">
        <v>0.0</v>
      </c>
      <c r="T87" s="45"/>
      <c r="U87" s="45"/>
      <c r="V87" s="45"/>
      <c r="W87" s="135">
        <v>0.0</v>
      </c>
      <c r="X87" s="139" t="str">
        <f t="shared" si="69"/>
        <v>#REF!</v>
      </c>
      <c r="Y87" s="140">
        <v>0.0</v>
      </c>
      <c r="Z87" s="135">
        <v>0.0</v>
      </c>
      <c r="AA87" s="110">
        <v>0.0</v>
      </c>
      <c r="AB87" s="141">
        <v>0.0</v>
      </c>
      <c r="AC87" s="110">
        <v>0.0</v>
      </c>
      <c r="AD87" s="124">
        <v>0.0</v>
      </c>
      <c r="AE87" s="110">
        <v>0.0</v>
      </c>
      <c r="AF87" s="124">
        <v>0.0</v>
      </c>
      <c r="AG87" s="110">
        <v>0.0</v>
      </c>
      <c r="AH87" s="124">
        <v>0.0</v>
      </c>
      <c r="AI87" s="110">
        <v>0.0</v>
      </c>
      <c r="AJ87" s="124" t="str">
        <f t="shared" si="61"/>
        <v>#REF!</v>
      </c>
      <c r="AK87" s="107"/>
      <c r="AL87" s="103"/>
      <c r="AM87" s="124" t="str">
        <f t="shared" si="62"/>
        <v>#REF!</v>
      </c>
      <c r="AN87" s="107"/>
      <c r="AO87" s="103"/>
      <c r="AP87" s="124" t="str">
        <f t="shared" si="63"/>
        <v>#REF!</v>
      </c>
      <c r="AQ87" s="107"/>
      <c r="AR87" s="110">
        <v>0.0</v>
      </c>
      <c r="AS87" s="124" t="str">
        <f t="shared" si="64"/>
        <v>#REF!</v>
      </c>
      <c r="AT87" s="107"/>
      <c r="AU87" s="110">
        <v>0.0</v>
      </c>
      <c r="AV87" s="107"/>
      <c r="AW87" s="110">
        <v>0.0</v>
      </c>
      <c r="AX87" s="107"/>
      <c r="AY87" s="110">
        <v>0.0</v>
      </c>
      <c r="AZ87" s="107"/>
      <c r="BA87" s="110">
        <v>0.0</v>
      </c>
      <c r="BB87" s="124" t="str">
        <f t="shared" si="65"/>
        <v>#REF!</v>
      </c>
      <c r="BC87" s="107"/>
      <c r="BD87" s="103"/>
      <c r="BE87" s="129" t="str">
        <f t="shared" si="66"/>
        <v>#REF!</v>
      </c>
      <c r="BF87" s="107"/>
      <c r="BG87" s="103"/>
      <c r="BH87" s="124" t="str">
        <f t="shared" si="67"/>
        <v>#REF!</v>
      </c>
      <c r="BI87" s="107"/>
      <c r="BJ87" s="103"/>
      <c r="BK87" s="124" t="str">
        <f t="shared" si="57"/>
        <v>#REF!</v>
      </c>
      <c r="BL87" s="107"/>
      <c r="BM87" s="103"/>
      <c r="BN87" s="124" t="str">
        <f t="shared" si="68"/>
        <v>#REF!</v>
      </c>
      <c r="BO87" s="107"/>
      <c r="BP87" s="103"/>
      <c r="BQ87" s="107"/>
      <c r="BR87" s="103"/>
      <c r="BS87" s="107" t="str">
        <f t="shared" si="30"/>
        <v>#REF!</v>
      </c>
      <c r="BT87" s="107"/>
      <c r="BU87" s="103"/>
      <c r="BV87" s="107"/>
      <c r="BW87" s="117" t="str">
        <f t="shared" si="31"/>
        <v>#REF!</v>
      </c>
      <c r="BX87" s="112"/>
      <c r="BY87" s="110">
        <v>0.0</v>
      </c>
      <c r="BZ87" s="2"/>
      <c r="CA87" s="2"/>
      <c r="CB87" s="112"/>
      <c r="CC87" s="110">
        <v>0.0</v>
      </c>
      <c r="CD87" s="112"/>
      <c r="CE87" s="110">
        <v>0.0</v>
      </c>
      <c r="CF87" s="112"/>
      <c r="CG87" s="110">
        <v>0.0</v>
      </c>
      <c r="CH87" s="112"/>
      <c r="CI87" s="110">
        <v>0.0</v>
      </c>
      <c r="CJ87" s="112"/>
      <c r="CK87" s="110">
        <v>0.0</v>
      </c>
      <c r="CL87" s="112"/>
      <c r="CM87" s="110">
        <v>0.0</v>
      </c>
      <c r="CN87" s="112"/>
      <c r="CO87" s="110">
        <v>0.0</v>
      </c>
      <c r="CP87" s="112"/>
      <c r="CQ87" s="110">
        <v>0.0</v>
      </c>
      <c r="CR87" s="113">
        <f t="shared" si="45"/>
        <v>0</v>
      </c>
      <c r="CS87" s="113">
        <f t="shared" si="26"/>
        <v>0</v>
      </c>
      <c r="CT87" s="1"/>
      <c r="CU87" s="114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16"/>
      <c r="DH87" s="116"/>
      <c r="DI87" s="116"/>
      <c r="DJ87" s="116"/>
      <c r="DK87" s="116"/>
      <c r="DL87" s="1"/>
      <c r="DM87" s="1"/>
      <c r="DN87" s="1"/>
      <c r="DO87" s="1"/>
      <c r="DP87" s="1"/>
    </row>
    <row r="88">
      <c r="A88" s="161"/>
      <c r="B88" s="185" t="str">
        <f t="shared" si="59"/>
        <v>#REF!</v>
      </c>
      <c r="C88" s="95" t="s">
        <v>215</v>
      </c>
      <c r="D88" s="96" t="s">
        <v>216</v>
      </c>
      <c r="E88" s="97" t="str">
        <f t="shared" si="27"/>
        <v>N/A</v>
      </c>
      <c r="F88" s="133">
        <v>57877.5</v>
      </c>
      <c r="G88" s="133">
        <v>43408.13</v>
      </c>
      <c r="H88" s="133">
        <f t="shared" si="73"/>
        <v>14469.37</v>
      </c>
      <c r="I88" s="133">
        <v>11570.29</v>
      </c>
      <c r="J88" s="133">
        <f t="shared" si="74"/>
        <v>46307.21</v>
      </c>
      <c r="K88" s="134">
        <v>26.654661235118862</v>
      </c>
      <c r="L88" s="133">
        <v>15427.051556355918</v>
      </c>
      <c r="M88" s="133">
        <v>57877.5</v>
      </c>
      <c r="N88" s="133">
        <v>42450.44844364408</v>
      </c>
      <c r="O88" s="133">
        <v>0.0</v>
      </c>
      <c r="P88" s="135">
        <f t="shared" si="75"/>
        <v>0</v>
      </c>
      <c r="Q88" s="100"/>
      <c r="R88" s="98"/>
      <c r="S88" s="98"/>
      <c r="T88" s="45"/>
      <c r="U88" s="45"/>
      <c r="V88" s="45"/>
      <c r="W88" s="135">
        <v>0.0</v>
      </c>
      <c r="X88" s="139" t="str">
        <f t="shared" si="69"/>
        <v>#REF!</v>
      </c>
      <c r="Y88" s="140">
        <v>0.0</v>
      </c>
      <c r="Z88" s="135">
        <v>0.0</v>
      </c>
      <c r="AA88" s="110">
        <v>0.0</v>
      </c>
      <c r="AB88" s="141">
        <v>0.0</v>
      </c>
      <c r="AC88" s="110">
        <v>0.0</v>
      </c>
      <c r="AD88" s="124">
        <v>0.0</v>
      </c>
      <c r="AE88" s="110">
        <v>0.0</v>
      </c>
      <c r="AF88" s="124">
        <v>0.0</v>
      </c>
      <c r="AG88" s="110">
        <v>0.0</v>
      </c>
      <c r="AH88" s="124">
        <v>0.0</v>
      </c>
      <c r="AI88" s="110">
        <v>0.0</v>
      </c>
      <c r="AJ88" s="124" t="str">
        <f t="shared" si="61"/>
        <v>#REF!</v>
      </c>
      <c r="AK88" s="107"/>
      <c r="AL88" s="103"/>
      <c r="AM88" s="124" t="str">
        <f t="shared" si="62"/>
        <v>#REF!</v>
      </c>
      <c r="AN88" s="107"/>
      <c r="AO88" s="103"/>
      <c r="AP88" s="124" t="str">
        <f t="shared" si="63"/>
        <v>#REF!</v>
      </c>
      <c r="AQ88" s="107"/>
      <c r="AR88" s="110">
        <v>0.0</v>
      </c>
      <c r="AS88" s="124" t="str">
        <f t="shared" si="64"/>
        <v>#REF!</v>
      </c>
      <c r="AT88" s="107"/>
      <c r="AU88" s="110">
        <v>0.0</v>
      </c>
      <c r="AV88" s="107"/>
      <c r="AW88" s="110">
        <v>0.0</v>
      </c>
      <c r="AX88" s="107"/>
      <c r="AY88" s="110">
        <v>0.0</v>
      </c>
      <c r="AZ88" s="107"/>
      <c r="BA88" s="110">
        <v>0.0</v>
      </c>
      <c r="BB88" s="124" t="str">
        <f t="shared" si="65"/>
        <v>#REF!</v>
      </c>
      <c r="BC88" s="107"/>
      <c r="BD88" s="103"/>
      <c r="BE88" s="129" t="str">
        <f t="shared" si="66"/>
        <v>#REF!</v>
      </c>
      <c r="BF88" s="107"/>
      <c r="BG88" s="103"/>
      <c r="BH88" s="124" t="str">
        <f t="shared" si="67"/>
        <v>#REF!</v>
      </c>
      <c r="BI88" s="107"/>
      <c r="BJ88" s="103"/>
      <c r="BK88" s="124" t="str">
        <f t="shared" si="57"/>
        <v>#REF!</v>
      </c>
      <c r="BL88" s="107"/>
      <c r="BM88" s="103"/>
      <c r="BN88" s="124" t="str">
        <f t="shared" si="68"/>
        <v>#REF!</v>
      </c>
      <c r="BO88" s="107"/>
      <c r="BP88" s="103"/>
      <c r="BQ88" s="107"/>
      <c r="BR88" s="103"/>
      <c r="BS88" s="107" t="str">
        <f t="shared" si="30"/>
        <v>#REF!</v>
      </c>
      <c r="BT88" s="107"/>
      <c r="BU88" s="103"/>
      <c r="BV88" s="107"/>
      <c r="BW88" s="117" t="str">
        <f t="shared" si="31"/>
        <v>#REF!</v>
      </c>
      <c r="BX88" s="112"/>
      <c r="BY88" s="110">
        <v>0.0</v>
      </c>
      <c r="BZ88" s="2"/>
      <c r="CA88" s="2"/>
      <c r="CB88" s="112"/>
      <c r="CC88" s="110">
        <v>0.0</v>
      </c>
      <c r="CD88" s="112"/>
      <c r="CE88" s="110">
        <v>0.0</v>
      </c>
      <c r="CF88" s="112"/>
      <c r="CG88" s="110">
        <v>0.0</v>
      </c>
      <c r="CH88" s="112"/>
      <c r="CI88" s="110">
        <v>0.0</v>
      </c>
      <c r="CJ88" s="112"/>
      <c r="CK88" s="110">
        <v>0.0</v>
      </c>
      <c r="CL88" s="112"/>
      <c r="CM88" s="110">
        <v>0.0</v>
      </c>
      <c r="CN88" s="112"/>
      <c r="CO88" s="110">
        <v>0.0</v>
      </c>
      <c r="CP88" s="112"/>
      <c r="CQ88" s="110">
        <v>0.0</v>
      </c>
      <c r="CR88" s="113">
        <f t="shared" si="45"/>
        <v>0</v>
      </c>
      <c r="CS88" s="113">
        <f t="shared" si="26"/>
        <v>0</v>
      </c>
      <c r="CT88" s="1"/>
      <c r="CU88" s="114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16"/>
      <c r="DH88" s="116"/>
      <c r="DI88" s="116"/>
      <c r="DJ88" s="116"/>
      <c r="DK88" s="116"/>
      <c r="DL88" s="1"/>
      <c r="DM88" s="1"/>
      <c r="DN88" s="1"/>
      <c r="DO88" s="1"/>
      <c r="DP88" s="1"/>
    </row>
    <row r="89">
      <c r="A89" s="161"/>
      <c r="B89" s="185" t="str">
        <f t="shared" si="59"/>
        <v>#REF!</v>
      </c>
      <c r="C89" s="95" t="s">
        <v>217</v>
      </c>
      <c r="D89" s="96" t="s">
        <v>218</v>
      </c>
      <c r="E89" s="97" t="str">
        <f t="shared" si="27"/>
        <v>N/A</v>
      </c>
      <c r="F89" s="133">
        <v>5518.85</v>
      </c>
      <c r="G89" s="133">
        <v>4506.19</v>
      </c>
      <c r="H89" s="133">
        <f t="shared" si="73"/>
        <v>1012.66</v>
      </c>
      <c r="I89" s="133">
        <v>320.92</v>
      </c>
      <c r="J89" s="133">
        <f t="shared" si="74"/>
        <v>5197.93</v>
      </c>
      <c r="K89" s="134">
        <v>7.121759180149971</v>
      </c>
      <c r="L89" s="133">
        <v>393.0392065137067</v>
      </c>
      <c r="M89" s="133">
        <v>5518.85</v>
      </c>
      <c r="N89" s="133">
        <v>5125.810793486294</v>
      </c>
      <c r="O89" s="133">
        <v>0.0</v>
      </c>
      <c r="P89" s="135">
        <f t="shared" si="75"/>
        <v>0</v>
      </c>
      <c r="Q89" s="100"/>
      <c r="R89" s="98"/>
      <c r="S89" s="98"/>
      <c r="T89" s="45"/>
      <c r="U89" s="45"/>
      <c r="V89" s="45"/>
      <c r="W89" s="135">
        <v>0.0</v>
      </c>
      <c r="X89" s="139" t="str">
        <f t="shared" si="69"/>
        <v>#REF!</v>
      </c>
      <c r="Y89" s="140">
        <v>0.0</v>
      </c>
      <c r="Z89" s="135">
        <v>0.0</v>
      </c>
      <c r="AA89" s="110">
        <v>0.0</v>
      </c>
      <c r="AB89" s="141">
        <v>0.0</v>
      </c>
      <c r="AC89" s="110">
        <v>0.0</v>
      </c>
      <c r="AD89" s="124">
        <v>0.0</v>
      </c>
      <c r="AE89" s="110">
        <v>0.0</v>
      </c>
      <c r="AF89" s="124">
        <v>0.0</v>
      </c>
      <c r="AG89" s="110">
        <v>0.0</v>
      </c>
      <c r="AH89" s="124">
        <v>0.0</v>
      </c>
      <c r="AI89" s="110">
        <v>0.0</v>
      </c>
      <c r="AJ89" s="124" t="str">
        <f t="shared" si="61"/>
        <v>#REF!</v>
      </c>
      <c r="AK89" s="107"/>
      <c r="AL89" s="103"/>
      <c r="AM89" s="124" t="str">
        <f t="shared" si="62"/>
        <v>#REF!</v>
      </c>
      <c r="AN89" s="107"/>
      <c r="AO89" s="103"/>
      <c r="AP89" s="124" t="str">
        <f t="shared" si="63"/>
        <v>#REF!</v>
      </c>
      <c r="AQ89" s="107"/>
      <c r="AR89" s="110">
        <v>0.0</v>
      </c>
      <c r="AS89" s="124" t="str">
        <f t="shared" si="64"/>
        <v>#REF!</v>
      </c>
      <c r="AT89" s="107"/>
      <c r="AU89" s="110">
        <v>0.0</v>
      </c>
      <c r="AV89" s="107"/>
      <c r="AW89" s="110">
        <v>0.0</v>
      </c>
      <c r="AX89" s="107"/>
      <c r="AY89" s="110">
        <v>0.0</v>
      </c>
      <c r="AZ89" s="107"/>
      <c r="BA89" s="110">
        <v>0.0</v>
      </c>
      <c r="BB89" s="124" t="str">
        <f t="shared" si="65"/>
        <v>#REF!</v>
      </c>
      <c r="BC89" s="107"/>
      <c r="BD89" s="103"/>
      <c r="BE89" s="129" t="str">
        <f t="shared" si="66"/>
        <v>#REF!</v>
      </c>
      <c r="BF89" s="107"/>
      <c r="BG89" s="103"/>
      <c r="BH89" s="124" t="str">
        <f t="shared" si="67"/>
        <v>#REF!</v>
      </c>
      <c r="BI89" s="107"/>
      <c r="BJ89" s="103"/>
      <c r="BK89" s="124" t="str">
        <f t="shared" si="57"/>
        <v>#REF!</v>
      </c>
      <c r="BL89" s="107"/>
      <c r="BM89" s="103"/>
      <c r="BN89" s="124" t="str">
        <f t="shared" si="68"/>
        <v>#REF!</v>
      </c>
      <c r="BO89" s="107"/>
      <c r="BP89" s="103"/>
      <c r="BQ89" s="107"/>
      <c r="BR89" s="103"/>
      <c r="BS89" s="107" t="str">
        <f t="shared" si="30"/>
        <v>#REF!</v>
      </c>
      <c r="BT89" s="107"/>
      <c r="BU89" s="103"/>
      <c r="BV89" s="107"/>
      <c r="BW89" s="117" t="str">
        <f t="shared" si="31"/>
        <v>#REF!</v>
      </c>
      <c r="BX89" s="112"/>
      <c r="BY89" s="110">
        <v>0.0</v>
      </c>
      <c r="BZ89" s="2"/>
      <c r="CA89" s="2"/>
      <c r="CB89" s="112"/>
      <c r="CC89" s="110">
        <v>0.0</v>
      </c>
      <c r="CD89" s="112"/>
      <c r="CE89" s="110">
        <v>0.0</v>
      </c>
      <c r="CF89" s="112"/>
      <c r="CG89" s="110">
        <v>0.0</v>
      </c>
      <c r="CH89" s="112"/>
      <c r="CI89" s="110">
        <v>0.0</v>
      </c>
      <c r="CJ89" s="112"/>
      <c r="CK89" s="110">
        <v>0.0</v>
      </c>
      <c r="CL89" s="112"/>
      <c r="CM89" s="110">
        <v>0.0</v>
      </c>
      <c r="CN89" s="112"/>
      <c r="CO89" s="110">
        <v>0.0</v>
      </c>
      <c r="CP89" s="112"/>
      <c r="CQ89" s="110">
        <v>0.0</v>
      </c>
      <c r="CR89" s="113">
        <f t="shared" si="45"/>
        <v>0</v>
      </c>
      <c r="CS89" s="113">
        <f t="shared" si="26"/>
        <v>0</v>
      </c>
      <c r="CT89" s="1"/>
      <c r="CU89" s="114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16"/>
      <c r="DH89" s="116"/>
      <c r="DI89" s="116"/>
      <c r="DJ89" s="116"/>
      <c r="DK89" s="116"/>
      <c r="DL89" s="1"/>
      <c r="DM89" s="1"/>
      <c r="DN89" s="1"/>
      <c r="DO89" s="1"/>
      <c r="DP89" s="1"/>
    </row>
    <row r="90">
      <c r="A90" s="161"/>
      <c r="B90" s="185" t="str">
        <f t="shared" si="59"/>
        <v>#REF!</v>
      </c>
      <c r="C90" s="95" t="s">
        <v>219</v>
      </c>
      <c r="D90" s="96" t="s">
        <v>220</v>
      </c>
      <c r="E90" s="97" t="str">
        <f t="shared" si="27"/>
        <v>N/A</v>
      </c>
      <c r="F90" s="133">
        <v>25744.2</v>
      </c>
      <c r="G90" s="133">
        <v>21287.15</v>
      </c>
      <c r="H90" s="133">
        <f t="shared" si="73"/>
        <v>4457.05</v>
      </c>
      <c r="I90" s="133">
        <v>7503.85</v>
      </c>
      <c r="J90" s="133">
        <f t="shared" si="74"/>
        <v>14164.72</v>
      </c>
      <c r="K90" s="134">
        <v>35.250608935437576</v>
      </c>
      <c r="L90" s="133">
        <v>9074.987265556922</v>
      </c>
      <c r="M90" s="133">
        <v>21668.57</v>
      </c>
      <c r="N90" s="133">
        <v>12593.58273444308</v>
      </c>
      <c r="O90" s="133">
        <v>0.0</v>
      </c>
      <c r="P90" s="135">
        <f t="shared" si="75"/>
        <v>4075.63</v>
      </c>
      <c r="Q90" s="136">
        <v>13122.48</v>
      </c>
      <c r="R90" s="136">
        <v>4973.36</v>
      </c>
      <c r="S90" s="135">
        <v>0.0</v>
      </c>
      <c r="T90" s="45"/>
      <c r="U90" s="45"/>
      <c r="V90" s="45"/>
      <c r="W90" s="135">
        <v>0.0</v>
      </c>
      <c r="X90" s="139" t="str">
        <f t="shared" si="69"/>
        <v>#REF!</v>
      </c>
      <c r="Y90" s="140">
        <v>0.0</v>
      </c>
      <c r="Z90" s="135">
        <v>0.0</v>
      </c>
      <c r="AA90" s="110">
        <v>0.0</v>
      </c>
      <c r="AB90" s="141">
        <v>0.0</v>
      </c>
      <c r="AC90" s="110">
        <v>0.0</v>
      </c>
      <c r="AD90" s="124">
        <v>0.0</v>
      </c>
      <c r="AE90" s="110">
        <v>0.0</v>
      </c>
      <c r="AF90" s="124">
        <v>0.0</v>
      </c>
      <c r="AG90" s="110">
        <v>0.0</v>
      </c>
      <c r="AH90" s="124">
        <v>0.0</v>
      </c>
      <c r="AI90" s="110">
        <v>0.0</v>
      </c>
      <c r="AJ90" s="124" t="str">
        <f t="shared" si="61"/>
        <v>#REF!</v>
      </c>
      <c r="AK90" s="107"/>
      <c r="AL90" s="103"/>
      <c r="AM90" s="124" t="str">
        <f t="shared" si="62"/>
        <v>#REF!</v>
      </c>
      <c r="AN90" s="107"/>
      <c r="AO90" s="103"/>
      <c r="AP90" s="124" t="str">
        <f t="shared" si="63"/>
        <v>#REF!</v>
      </c>
      <c r="AQ90" s="107"/>
      <c r="AR90" s="110">
        <v>0.0</v>
      </c>
      <c r="AS90" s="124" t="str">
        <f t="shared" si="64"/>
        <v>#REF!</v>
      </c>
      <c r="AT90" s="107"/>
      <c r="AU90" s="110">
        <v>0.0</v>
      </c>
      <c r="AV90" s="107"/>
      <c r="AW90" s="110">
        <v>0.0</v>
      </c>
      <c r="AX90" s="107"/>
      <c r="AY90" s="110">
        <v>0.0</v>
      </c>
      <c r="AZ90" s="107"/>
      <c r="BA90" s="110">
        <v>0.0</v>
      </c>
      <c r="BB90" s="124" t="str">
        <f t="shared" si="65"/>
        <v>#REF!</v>
      </c>
      <c r="BC90" s="107"/>
      <c r="BD90" s="103"/>
      <c r="BE90" s="129" t="str">
        <f t="shared" si="66"/>
        <v>#REF!</v>
      </c>
      <c r="BF90" s="107"/>
      <c r="BG90" s="103"/>
      <c r="BH90" s="124" t="str">
        <f t="shared" si="67"/>
        <v>#REF!</v>
      </c>
      <c r="BI90" s="107"/>
      <c r="BJ90" s="103"/>
      <c r="BK90" s="124" t="str">
        <f t="shared" si="57"/>
        <v>#REF!</v>
      </c>
      <c r="BL90" s="107"/>
      <c r="BM90" s="103"/>
      <c r="BN90" s="124" t="str">
        <f t="shared" si="68"/>
        <v>#REF!</v>
      </c>
      <c r="BO90" s="107"/>
      <c r="BP90" s="103"/>
      <c r="BQ90" s="107"/>
      <c r="BR90" s="103"/>
      <c r="BS90" s="107" t="str">
        <f t="shared" si="30"/>
        <v>#REF!</v>
      </c>
      <c r="BT90" s="107"/>
      <c r="BU90" s="103"/>
      <c r="BV90" s="107"/>
      <c r="BW90" s="117" t="str">
        <f t="shared" si="31"/>
        <v>#REF!</v>
      </c>
      <c r="BX90" s="112"/>
      <c r="BY90" s="110">
        <v>0.0</v>
      </c>
      <c r="BZ90" s="2"/>
      <c r="CA90" s="2"/>
      <c r="CB90" s="112"/>
      <c r="CC90" s="110">
        <v>0.0</v>
      </c>
      <c r="CD90" s="112"/>
      <c r="CE90" s="110">
        <v>0.0</v>
      </c>
      <c r="CF90" s="112"/>
      <c r="CG90" s="110">
        <v>0.0</v>
      </c>
      <c r="CH90" s="112"/>
      <c r="CI90" s="110">
        <v>0.0</v>
      </c>
      <c r="CJ90" s="112"/>
      <c r="CK90" s="110">
        <v>0.0</v>
      </c>
      <c r="CL90" s="112"/>
      <c r="CM90" s="110">
        <v>0.0</v>
      </c>
      <c r="CN90" s="112"/>
      <c r="CO90" s="110">
        <v>0.0</v>
      </c>
      <c r="CP90" s="112"/>
      <c r="CQ90" s="110">
        <v>0.0</v>
      </c>
      <c r="CR90" s="113">
        <f t="shared" si="45"/>
        <v>0</v>
      </c>
      <c r="CS90" s="113">
        <f t="shared" si="26"/>
        <v>0</v>
      </c>
      <c r="CT90" s="1"/>
      <c r="CU90" s="114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16"/>
      <c r="DH90" s="116"/>
      <c r="DI90" s="116"/>
      <c r="DJ90" s="116"/>
      <c r="DK90" s="116"/>
      <c r="DL90" s="1"/>
      <c r="DM90" s="1"/>
      <c r="DN90" s="1"/>
      <c r="DO90" s="1"/>
      <c r="DP90" s="1"/>
    </row>
    <row r="91">
      <c r="A91" s="93"/>
      <c r="B91" s="185" t="str">
        <f t="shared" si="59"/>
        <v>#REF!</v>
      </c>
      <c r="C91" s="95" t="s">
        <v>221</v>
      </c>
      <c r="D91" s="96" t="s">
        <v>222</v>
      </c>
      <c r="E91" s="97" t="str">
        <f t="shared" si="27"/>
        <v>N/A</v>
      </c>
      <c r="F91" s="133">
        <v>10785.6</v>
      </c>
      <c r="G91" s="133">
        <v>8089.21</v>
      </c>
      <c r="H91" s="133">
        <f t="shared" si="73"/>
        <v>2696.39</v>
      </c>
      <c r="I91" s="133">
        <v>3076.4</v>
      </c>
      <c r="J91" s="133">
        <f t="shared" si="74"/>
        <v>7709.2</v>
      </c>
      <c r="K91" s="134">
        <v>38.030907838960786</v>
      </c>
      <c r="L91" s="133">
        <v>4101.861595878954</v>
      </c>
      <c r="M91" s="133">
        <v>10785.6</v>
      </c>
      <c r="N91" s="133">
        <v>6683.738404121045</v>
      </c>
      <c r="O91" s="133">
        <v>0.0</v>
      </c>
      <c r="P91" s="135">
        <f t="shared" si="75"/>
        <v>0</v>
      </c>
      <c r="Q91" s="100"/>
      <c r="R91" s="98"/>
      <c r="S91" s="98"/>
      <c r="T91" s="45"/>
      <c r="U91" s="45"/>
      <c r="V91" s="45"/>
      <c r="W91" s="135">
        <v>0.0</v>
      </c>
      <c r="X91" s="139" t="str">
        <f t="shared" si="69"/>
        <v>#REF!</v>
      </c>
      <c r="Y91" s="140">
        <v>0.0</v>
      </c>
      <c r="Z91" s="135">
        <v>0.0</v>
      </c>
      <c r="AA91" s="110">
        <v>0.0</v>
      </c>
      <c r="AB91" s="141">
        <v>0.0</v>
      </c>
      <c r="AC91" s="110">
        <v>0.0</v>
      </c>
      <c r="AD91" s="124">
        <v>0.0</v>
      </c>
      <c r="AE91" s="110">
        <v>0.0</v>
      </c>
      <c r="AF91" s="124">
        <v>0.0</v>
      </c>
      <c r="AG91" s="110">
        <v>0.0</v>
      </c>
      <c r="AH91" s="124">
        <v>0.0</v>
      </c>
      <c r="AI91" s="110">
        <v>0.0</v>
      </c>
      <c r="AJ91" s="124" t="str">
        <f t="shared" si="61"/>
        <v>#REF!</v>
      </c>
      <c r="AK91" s="107"/>
      <c r="AL91" s="103"/>
      <c r="AM91" s="124" t="str">
        <f t="shared" si="62"/>
        <v>#REF!</v>
      </c>
      <c r="AN91" s="107"/>
      <c r="AO91" s="103"/>
      <c r="AP91" s="124" t="str">
        <f t="shared" si="63"/>
        <v>#REF!</v>
      </c>
      <c r="AQ91" s="107"/>
      <c r="AR91" s="110">
        <v>0.0</v>
      </c>
      <c r="AS91" s="124" t="str">
        <f t="shared" si="64"/>
        <v>#REF!</v>
      </c>
      <c r="AT91" s="107"/>
      <c r="AU91" s="110">
        <v>0.0</v>
      </c>
      <c r="AV91" s="107"/>
      <c r="AW91" s="110">
        <v>0.0</v>
      </c>
      <c r="AX91" s="107"/>
      <c r="AY91" s="110">
        <v>0.0</v>
      </c>
      <c r="AZ91" s="107"/>
      <c r="BA91" s="110">
        <v>0.0</v>
      </c>
      <c r="BB91" s="124" t="str">
        <f t="shared" si="65"/>
        <v>#REF!</v>
      </c>
      <c r="BC91" s="107"/>
      <c r="BD91" s="103"/>
      <c r="BE91" s="129" t="str">
        <f t="shared" si="66"/>
        <v>#REF!</v>
      </c>
      <c r="BF91" s="107"/>
      <c r="BG91" s="103"/>
      <c r="BH91" s="124" t="str">
        <f t="shared" si="67"/>
        <v>#REF!</v>
      </c>
      <c r="BI91" s="107"/>
      <c r="BJ91" s="103"/>
      <c r="BK91" s="124" t="str">
        <f t="shared" si="57"/>
        <v>#REF!</v>
      </c>
      <c r="BL91" s="107"/>
      <c r="BM91" s="103"/>
      <c r="BN91" s="124" t="str">
        <f t="shared" si="68"/>
        <v>#REF!</v>
      </c>
      <c r="BO91" s="107"/>
      <c r="BP91" s="103"/>
      <c r="BQ91" s="107"/>
      <c r="BR91" s="103"/>
      <c r="BS91" s="107" t="str">
        <f t="shared" si="30"/>
        <v>#REF!</v>
      </c>
      <c r="BT91" s="107"/>
      <c r="BU91" s="103"/>
      <c r="BV91" s="107"/>
      <c r="BW91" s="117" t="str">
        <f t="shared" si="31"/>
        <v>#REF!</v>
      </c>
      <c r="BX91" s="112"/>
      <c r="BY91" s="110">
        <v>0.0</v>
      </c>
      <c r="BZ91" s="2"/>
      <c r="CA91" s="2"/>
      <c r="CB91" s="112"/>
      <c r="CC91" s="110">
        <v>0.0</v>
      </c>
      <c r="CD91" s="112"/>
      <c r="CE91" s="110">
        <v>0.0</v>
      </c>
      <c r="CF91" s="112"/>
      <c r="CG91" s="110">
        <v>0.0</v>
      </c>
      <c r="CH91" s="112"/>
      <c r="CI91" s="110">
        <v>0.0</v>
      </c>
      <c r="CJ91" s="112"/>
      <c r="CK91" s="110">
        <v>0.0</v>
      </c>
      <c r="CL91" s="112"/>
      <c r="CM91" s="110">
        <v>0.0</v>
      </c>
      <c r="CN91" s="112"/>
      <c r="CO91" s="110">
        <v>0.0</v>
      </c>
      <c r="CP91" s="112"/>
      <c r="CQ91" s="110">
        <v>0.0</v>
      </c>
      <c r="CR91" s="113">
        <f t="shared" si="45"/>
        <v>0</v>
      </c>
      <c r="CS91" s="113">
        <f t="shared" si="26"/>
        <v>0</v>
      </c>
      <c r="CT91" s="1"/>
      <c r="CU91" s="114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16"/>
      <c r="DH91" s="116"/>
      <c r="DI91" s="116"/>
      <c r="DJ91" s="116"/>
      <c r="DK91" s="116"/>
      <c r="DL91" s="1"/>
      <c r="DM91" s="1"/>
      <c r="DN91" s="1"/>
      <c r="DO91" s="1"/>
      <c r="DP91" s="1"/>
    </row>
    <row r="92">
      <c r="A92" s="93"/>
      <c r="B92" s="185" t="str">
        <f t="shared" si="59"/>
        <v>#REF!</v>
      </c>
      <c r="C92" s="95" t="s">
        <v>223</v>
      </c>
      <c r="D92" s="96" t="s">
        <v>224</v>
      </c>
      <c r="E92" s="97" t="str">
        <f t="shared" si="27"/>
        <v>N/A</v>
      </c>
      <c r="F92" s="133">
        <v>9512.3</v>
      </c>
      <c r="G92" s="133">
        <v>6426.96</v>
      </c>
      <c r="H92" s="133">
        <f t="shared" si="73"/>
        <v>3085.34</v>
      </c>
      <c r="I92" s="133">
        <v>2726.07</v>
      </c>
      <c r="J92" s="133">
        <f t="shared" si="74"/>
        <v>6786.23</v>
      </c>
      <c r="K92" s="134">
        <v>42.41616565219016</v>
      </c>
      <c r="L92" s="133">
        <v>4034.752925333284</v>
      </c>
      <c r="M92" s="133">
        <v>9512.3</v>
      </c>
      <c r="N92" s="133">
        <v>5477.547074666716</v>
      </c>
      <c r="O92" s="133">
        <v>0.0</v>
      </c>
      <c r="P92" s="135">
        <f t="shared" si="75"/>
        <v>0</v>
      </c>
      <c r="Q92" s="100"/>
      <c r="R92" s="98"/>
      <c r="S92" s="98"/>
      <c r="T92" s="45"/>
      <c r="U92" s="45"/>
      <c r="V92" s="45"/>
      <c r="W92" s="135">
        <v>0.0</v>
      </c>
      <c r="X92" s="139" t="str">
        <f t="shared" si="69"/>
        <v>#REF!</v>
      </c>
      <c r="Y92" s="140">
        <v>0.0</v>
      </c>
      <c r="Z92" s="135">
        <v>0.0</v>
      </c>
      <c r="AA92" s="110">
        <v>0.0</v>
      </c>
      <c r="AB92" s="141">
        <v>0.0</v>
      </c>
      <c r="AC92" s="110">
        <v>0.0</v>
      </c>
      <c r="AD92" s="124">
        <v>0.0</v>
      </c>
      <c r="AE92" s="110">
        <v>0.0</v>
      </c>
      <c r="AF92" s="124">
        <v>0.0</v>
      </c>
      <c r="AG92" s="110">
        <v>0.0</v>
      </c>
      <c r="AH92" s="124">
        <v>0.0</v>
      </c>
      <c r="AI92" s="110">
        <v>0.0</v>
      </c>
      <c r="AJ92" s="124" t="str">
        <f t="shared" si="61"/>
        <v>#REF!</v>
      </c>
      <c r="AK92" s="107"/>
      <c r="AL92" s="103"/>
      <c r="AM92" s="124" t="str">
        <f t="shared" si="62"/>
        <v>#REF!</v>
      </c>
      <c r="AN92" s="107"/>
      <c r="AO92" s="103"/>
      <c r="AP92" s="124" t="str">
        <f t="shared" si="63"/>
        <v>#REF!</v>
      </c>
      <c r="AQ92" s="107"/>
      <c r="AR92" s="110">
        <v>0.0</v>
      </c>
      <c r="AS92" s="124" t="str">
        <f t="shared" si="64"/>
        <v>#REF!</v>
      </c>
      <c r="AT92" s="107"/>
      <c r="AU92" s="110">
        <v>0.0</v>
      </c>
      <c r="AV92" s="107"/>
      <c r="AW92" s="110">
        <v>0.0</v>
      </c>
      <c r="AX92" s="107"/>
      <c r="AY92" s="110">
        <v>0.0</v>
      </c>
      <c r="AZ92" s="107"/>
      <c r="BA92" s="110">
        <v>0.0</v>
      </c>
      <c r="BB92" s="124" t="str">
        <f t="shared" si="65"/>
        <v>#REF!</v>
      </c>
      <c r="BC92" s="107"/>
      <c r="BD92" s="103"/>
      <c r="BE92" s="129" t="str">
        <f t="shared" si="66"/>
        <v>#REF!</v>
      </c>
      <c r="BF92" s="107"/>
      <c r="BG92" s="103"/>
      <c r="BH92" s="124" t="str">
        <f t="shared" si="67"/>
        <v>#REF!</v>
      </c>
      <c r="BI92" s="107"/>
      <c r="BJ92" s="103"/>
      <c r="BK92" s="124" t="str">
        <f t="shared" si="57"/>
        <v>#REF!</v>
      </c>
      <c r="BL92" s="107"/>
      <c r="BM92" s="103"/>
      <c r="BN92" s="124" t="str">
        <f t="shared" si="68"/>
        <v>#REF!</v>
      </c>
      <c r="BO92" s="107"/>
      <c r="BP92" s="103"/>
      <c r="BQ92" s="107"/>
      <c r="BR92" s="103"/>
      <c r="BS92" s="107" t="str">
        <f t="shared" si="30"/>
        <v>#REF!</v>
      </c>
      <c r="BT92" s="107"/>
      <c r="BU92" s="103"/>
      <c r="BV92" s="107"/>
      <c r="BW92" s="117" t="str">
        <f t="shared" si="31"/>
        <v>#REF!</v>
      </c>
      <c r="BX92" s="112"/>
      <c r="BY92" s="110">
        <v>0.0</v>
      </c>
      <c r="BZ92" s="2"/>
      <c r="CA92" s="2"/>
      <c r="CB92" s="112"/>
      <c r="CC92" s="110">
        <v>0.0</v>
      </c>
      <c r="CD92" s="112"/>
      <c r="CE92" s="110">
        <v>0.0</v>
      </c>
      <c r="CF92" s="112"/>
      <c r="CG92" s="110">
        <v>0.0</v>
      </c>
      <c r="CH92" s="112"/>
      <c r="CI92" s="110">
        <v>0.0</v>
      </c>
      <c r="CJ92" s="112"/>
      <c r="CK92" s="110">
        <v>0.0</v>
      </c>
      <c r="CL92" s="112"/>
      <c r="CM92" s="110">
        <v>0.0</v>
      </c>
      <c r="CN92" s="112"/>
      <c r="CO92" s="110">
        <v>0.0</v>
      </c>
      <c r="CP92" s="112"/>
      <c r="CQ92" s="110">
        <v>0.0</v>
      </c>
      <c r="CR92" s="113">
        <f t="shared" si="45"/>
        <v>0</v>
      </c>
      <c r="CS92" s="113">
        <f t="shared" si="26"/>
        <v>0</v>
      </c>
      <c r="CT92" s="1"/>
      <c r="CU92" s="114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16"/>
      <c r="DH92" s="116"/>
      <c r="DI92" s="116"/>
      <c r="DJ92" s="116"/>
      <c r="DK92" s="116"/>
      <c r="DL92" s="1"/>
      <c r="DM92" s="1"/>
      <c r="DN92" s="1"/>
      <c r="DO92" s="1"/>
      <c r="DP92" s="1"/>
    </row>
    <row r="93">
      <c r="A93" s="93"/>
      <c r="B93" s="185" t="str">
        <f t="shared" si="59"/>
        <v>#REF!</v>
      </c>
      <c r="C93" s="95" t="s">
        <v>225</v>
      </c>
      <c r="D93" s="96" t="s">
        <v>226</v>
      </c>
      <c r="E93" s="97" t="str">
        <f t="shared" si="27"/>
        <v>N/A</v>
      </c>
      <c r="F93" s="133">
        <v>3252.8</v>
      </c>
      <c r="G93" s="133">
        <v>2334.29</v>
      </c>
      <c r="H93" s="133">
        <f t="shared" si="73"/>
        <v>918.51</v>
      </c>
      <c r="I93" s="133">
        <v>458.57</v>
      </c>
      <c r="J93" s="133">
        <f t="shared" si="74"/>
        <v>1167.83</v>
      </c>
      <c r="K93" s="134">
        <v>19.64494557231535</v>
      </c>
      <c r="L93" s="133">
        <v>639.0107895762736</v>
      </c>
      <c r="M93" s="133">
        <v>1626.4</v>
      </c>
      <c r="N93" s="133">
        <v>987.3892104237264</v>
      </c>
      <c r="O93" s="133">
        <v>0.0</v>
      </c>
      <c r="P93" s="135">
        <f t="shared" si="75"/>
        <v>1626.4</v>
      </c>
      <c r="Q93" s="100"/>
      <c r="R93" s="98"/>
      <c r="S93" s="98"/>
      <c r="T93" s="45"/>
      <c r="U93" s="45"/>
      <c r="V93" s="45"/>
      <c r="W93" s="135">
        <v>0.0</v>
      </c>
      <c r="X93" s="139" t="str">
        <f t="shared" si="69"/>
        <v>#REF!</v>
      </c>
      <c r="Y93" s="140">
        <v>0.0</v>
      </c>
      <c r="Z93" s="135">
        <v>0.0</v>
      </c>
      <c r="AA93" s="110">
        <v>0.0</v>
      </c>
      <c r="AB93" s="141">
        <v>0.0</v>
      </c>
      <c r="AC93" s="110">
        <v>0.0</v>
      </c>
      <c r="AD93" s="124">
        <v>0.0</v>
      </c>
      <c r="AE93" s="110">
        <v>0.0</v>
      </c>
      <c r="AF93" s="124">
        <v>0.0</v>
      </c>
      <c r="AG93" s="110">
        <v>0.0</v>
      </c>
      <c r="AH93" s="124">
        <v>0.0</v>
      </c>
      <c r="AI93" s="110">
        <v>0.0</v>
      </c>
      <c r="AJ93" s="124" t="str">
        <f t="shared" si="61"/>
        <v>#REF!</v>
      </c>
      <c r="AK93" s="107"/>
      <c r="AL93" s="103"/>
      <c r="AM93" s="124" t="str">
        <f t="shared" si="62"/>
        <v>#REF!</v>
      </c>
      <c r="AN93" s="107"/>
      <c r="AO93" s="103"/>
      <c r="AP93" s="124" t="str">
        <f t="shared" si="63"/>
        <v>#REF!</v>
      </c>
      <c r="AQ93" s="107"/>
      <c r="AR93" s="110">
        <v>0.0</v>
      </c>
      <c r="AS93" s="124" t="str">
        <f t="shared" si="64"/>
        <v>#REF!</v>
      </c>
      <c r="AT93" s="107"/>
      <c r="AU93" s="110">
        <v>0.0</v>
      </c>
      <c r="AV93" s="107"/>
      <c r="AW93" s="110">
        <v>0.0</v>
      </c>
      <c r="AX93" s="107"/>
      <c r="AY93" s="110">
        <v>0.0</v>
      </c>
      <c r="AZ93" s="107"/>
      <c r="BA93" s="110">
        <v>0.0</v>
      </c>
      <c r="BB93" s="124" t="str">
        <f t="shared" si="65"/>
        <v>#REF!</v>
      </c>
      <c r="BC93" s="107"/>
      <c r="BD93" s="103"/>
      <c r="BE93" s="129" t="str">
        <f t="shared" si="66"/>
        <v>#REF!</v>
      </c>
      <c r="BF93" s="107"/>
      <c r="BG93" s="103"/>
      <c r="BH93" s="124" t="str">
        <f t="shared" si="67"/>
        <v>#REF!</v>
      </c>
      <c r="BI93" s="107"/>
      <c r="BJ93" s="103"/>
      <c r="BK93" s="124" t="str">
        <f t="shared" si="57"/>
        <v>#REF!</v>
      </c>
      <c r="BL93" s="107"/>
      <c r="BM93" s="103"/>
      <c r="BN93" s="124" t="str">
        <f t="shared" si="68"/>
        <v>#REF!</v>
      </c>
      <c r="BO93" s="107"/>
      <c r="BP93" s="103"/>
      <c r="BQ93" s="107"/>
      <c r="BR93" s="103"/>
      <c r="BS93" s="107" t="str">
        <f t="shared" si="30"/>
        <v>#REF!</v>
      </c>
      <c r="BT93" s="107"/>
      <c r="BU93" s="103"/>
      <c r="BV93" s="107"/>
      <c r="BW93" s="117" t="str">
        <f t="shared" si="31"/>
        <v>#REF!</v>
      </c>
      <c r="BX93" s="112"/>
      <c r="BY93" s="110">
        <v>0.0</v>
      </c>
      <c r="BZ93" s="2"/>
      <c r="CA93" s="2"/>
      <c r="CB93" s="112"/>
      <c r="CC93" s="110">
        <v>0.0</v>
      </c>
      <c r="CD93" s="112"/>
      <c r="CE93" s="110">
        <v>0.0</v>
      </c>
      <c r="CF93" s="112"/>
      <c r="CG93" s="110">
        <v>0.0</v>
      </c>
      <c r="CH93" s="112"/>
      <c r="CI93" s="110">
        <v>0.0</v>
      </c>
      <c r="CJ93" s="112"/>
      <c r="CK93" s="110">
        <v>0.0</v>
      </c>
      <c r="CL93" s="112"/>
      <c r="CM93" s="110">
        <v>0.0</v>
      </c>
      <c r="CN93" s="112"/>
      <c r="CO93" s="110">
        <v>0.0</v>
      </c>
      <c r="CP93" s="112"/>
      <c r="CQ93" s="110">
        <v>0.0</v>
      </c>
      <c r="CR93" s="113">
        <f t="shared" si="45"/>
        <v>0</v>
      </c>
      <c r="CS93" s="113">
        <f t="shared" si="26"/>
        <v>0</v>
      </c>
      <c r="CT93" s="1"/>
      <c r="CU93" s="114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16"/>
      <c r="DH93" s="116"/>
      <c r="DI93" s="116"/>
      <c r="DJ93" s="116"/>
      <c r="DK93" s="116"/>
      <c r="DL93" s="1"/>
      <c r="DM93" s="1"/>
      <c r="DN93" s="1"/>
      <c r="DO93" s="1"/>
      <c r="DP93" s="1"/>
    </row>
    <row r="94">
      <c r="A94" s="93"/>
      <c r="B94" s="185" t="str">
        <f t="shared" si="59"/>
        <v>#REF!</v>
      </c>
      <c r="C94" s="95" t="s">
        <v>227</v>
      </c>
      <c r="D94" s="96" t="s">
        <v>228</v>
      </c>
      <c r="E94" s="97" t="str">
        <f t="shared" si="27"/>
        <v>N/A</v>
      </c>
      <c r="F94" s="133">
        <v>3252.8</v>
      </c>
      <c r="G94" s="133">
        <v>2334.29</v>
      </c>
      <c r="H94" s="133">
        <f t="shared" si="73"/>
        <v>918.51</v>
      </c>
      <c r="I94" s="133">
        <v>361.31</v>
      </c>
      <c r="J94" s="133">
        <f t="shared" si="74"/>
        <v>1265.09</v>
      </c>
      <c r="K94" s="134">
        <v>15.47836815477083</v>
      </c>
      <c r="L94" s="133">
        <v>503.4803593383856</v>
      </c>
      <c r="M94" s="133">
        <v>1626.4</v>
      </c>
      <c r="N94" s="133">
        <v>1122.9196406616145</v>
      </c>
      <c r="O94" s="133">
        <v>0.0</v>
      </c>
      <c r="P94" s="135">
        <f t="shared" si="75"/>
        <v>1626.4</v>
      </c>
      <c r="Q94" s="100"/>
      <c r="R94" s="98"/>
      <c r="S94" s="98"/>
      <c r="T94" s="45"/>
      <c r="U94" s="45"/>
      <c r="V94" s="45"/>
      <c r="W94" s="135">
        <v>0.0</v>
      </c>
      <c r="X94" s="139" t="str">
        <f t="shared" si="69"/>
        <v>#REF!</v>
      </c>
      <c r="Y94" s="140">
        <v>0.0</v>
      </c>
      <c r="Z94" s="135">
        <v>0.0</v>
      </c>
      <c r="AA94" s="110">
        <v>0.0</v>
      </c>
      <c r="AB94" s="141">
        <v>0.0</v>
      </c>
      <c r="AC94" s="110">
        <v>0.0</v>
      </c>
      <c r="AD94" s="124">
        <v>0.0</v>
      </c>
      <c r="AE94" s="110">
        <v>0.0</v>
      </c>
      <c r="AF94" s="124">
        <v>0.0</v>
      </c>
      <c r="AG94" s="110">
        <v>0.0</v>
      </c>
      <c r="AH94" s="124">
        <v>0.0</v>
      </c>
      <c r="AI94" s="110">
        <v>0.0</v>
      </c>
      <c r="AJ94" s="124" t="str">
        <f t="shared" si="61"/>
        <v>#REF!</v>
      </c>
      <c r="AK94" s="107"/>
      <c r="AL94" s="103"/>
      <c r="AM94" s="124" t="str">
        <f t="shared" si="62"/>
        <v>#REF!</v>
      </c>
      <c r="AN94" s="107"/>
      <c r="AO94" s="103"/>
      <c r="AP94" s="124" t="str">
        <f t="shared" si="63"/>
        <v>#REF!</v>
      </c>
      <c r="AQ94" s="107"/>
      <c r="AR94" s="110">
        <v>0.0</v>
      </c>
      <c r="AS94" s="124" t="str">
        <f t="shared" si="64"/>
        <v>#REF!</v>
      </c>
      <c r="AT94" s="107"/>
      <c r="AU94" s="110">
        <v>0.0</v>
      </c>
      <c r="AV94" s="107"/>
      <c r="AW94" s="110">
        <v>0.0</v>
      </c>
      <c r="AX94" s="107"/>
      <c r="AY94" s="110">
        <v>0.0</v>
      </c>
      <c r="AZ94" s="107"/>
      <c r="BA94" s="110">
        <v>0.0</v>
      </c>
      <c r="BB94" s="124" t="str">
        <f t="shared" si="65"/>
        <v>#REF!</v>
      </c>
      <c r="BC94" s="107"/>
      <c r="BD94" s="103"/>
      <c r="BE94" s="129" t="str">
        <f t="shared" si="66"/>
        <v>#REF!</v>
      </c>
      <c r="BF94" s="107"/>
      <c r="BG94" s="103"/>
      <c r="BH94" s="124" t="str">
        <f t="shared" si="67"/>
        <v>#REF!</v>
      </c>
      <c r="BI94" s="107"/>
      <c r="BJ94" s="103"/>
      <c r="BK94" s="124" t="str">
        <f t="shared" si="57"/>
        <v>#REF!</v>
      </c>
      <c r="BL94" s="107"/>
      <c r="BM94" s="103"/>
      <c r="BN94" s="124" t="str">
        <f t="shared" si="68"/>
        <v>#REF!</v>
      </c>
      <c r="BO94" s="107"/>
      <c r="BP94" s="103"/>
      <c r="BQ94" s="107"/>
      <c r="BR94" s="103"/>
      <c r="BS94" s="107" t="str">
        <f t="shared" si="30"/>
        <v>#REF!</v>
      </c>
      <c r="BT94" s="107"/>
      <c r="BU94" s="103"/>
      <c r="BV94" s="107"/>
      <c r="BW94" s="117" t="str">
        <f t="shared" si="31"/>
        <v>#REF!</v>
      </c>
      <c r="BX94" s="112"/>
      <c r="BY94" s="110">
        <v>0.0</v>
      </c>
      <c r="BZ94" s="2"/>
      <c r="CA94" s="2"/>
      <c r="CB94" s="112"/>
      <c r="CC94" s="110">
        <v>0.0</v>
      </c>
      <c r="CD94" s="112"/>
      <c r="CE94" s="110">
        <v>0.0</v>
      </c>
      <c r="CF94" s="112"/>
      <c r="CG94" s="110">
        <v>0.0</v>
      </c>
      <c r="CH94" s="112"/>
      <c r="CI94" s="110">
        <v>0.0</v>
      </c>
      <c r="CJ94" s="112"/>
      <c r="CK94" s="110">
        <v>0.0</v>
      </c>
      <c r="CL94" s="112"/>
      <c r="CM94" s="110">
        <v>0.0</v>
      </c>
      <c r="CN94" s="112"/>
      <c r="CO94" s="110">
        <v>0.0</v>
      </c>
      <c r="CP94" s="112"/>
      <c r="CQ94" s="110">
        <v>0.0</v>
      </c>
      <c r="CR94" s="113">
        <f t="shared" si="45"/>
        <v>0</v>
      </c>
      <c r="CS94" s="113">
        <f t="shared" si="26"/>
        <v>0</v>
      </c>
      <c r="CT94" s="1"/>
      <c r="CU94" s="114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16"/>
      <c r="DH94" s="116"/>
      <c r="DI94" s="116"/>
      <c r="DJ94" s="116"/>
      <c r="DK94" s="116"/>
      <c r="DL94" s="1"/>
      <c r="DM94" s="1"/>
      <c r="DN94" s="1"/>
      <c r="DO94" s="1"/>
      <c r="DP94" s="1"/>
    </row>
    <row r="95">
      <c r="A95" s="93"/>
      <c r="B95" s="185" t="str">
        <f t="shared" si="59"/>
        <v>#REF!</v>
      </c>
      <c r="C95" s="95" t="s">
        <v>229</v>
      </c>
      <c r="D95" s="96" t="s">
        <v>230</v>
      </c>
      <c r="E95" s="97" t="str">
        <f t="shared" si="27"/>
        <v>N/A</v>
      </c>
      <c r="F95" s="133">
        <v>9279.4</v>
      </c>
      <c r="G95" s="133">
        <v>4633.32</v>
      </c>
      <c r="H95" s="133">
        <f t="shared" si="73"/>
        <v>4646.08</v>
      </c>
      <c r="I95" s="133">
        <v>3710.45</v>
      </c>
      <c r="J95" s="133">
        <f t="shared" si="74"/>
        <v>3390.25</v>
      </c>
      <c r="K95" s="134">
        <v>80.08188512772699</v>
      </c>
      <c r="L95" s="133">
        <v>7431.118448542298</v>
      </c>
      <c r="M95" s="133">
        <v>7100.7</v>
      </c>
      <c r="N95" s="133">
        <v>0.0</v>
      </c>
      <c r="O95" s="133">
        <v>-330.4184485422983</v>
      </c>
      <c r="P95" s="135">
        <f t="shared" si="75"/>
        <v>2178.7</v>
      </c>
      <c r="Q95" s="100"/>
      <c r="R95" s="98"/>
      <c r="S95" s="98"/>
      <c r="T95" s="45"/>
      <c r="U95" s="45"/>
      <c r="V95" s="45"/>
      <c r="W95" s="135">
        <v>0.0</v>
      </c>
      <c r="X95" s="139" t="str">
        <f t="shared" si="69"/>
        <v>#REF!</v>
      </c>
      <c r="Y95" s="140">
        <v>0.0</v>
      </c>
      <c r="Z95" s="135">
        <v>0.0</v>
      </c>
      <c r="AA95" s="110">
        <v>0.0</v>
      </c>
      <c r="AB95" s="141">
        <v>0.0</v>
      </c>
      <c r="AC95" s="110">
        <v>0.0</v>
      </c>
      <c r="AD95" s="124">
        <v>0.0</v>
      </c>
      <c r="AE95" s="110">
        <v>0.0</v>
      </c>
      <c r="AF95" s="124">
        <v>0.0</v>
      </c>
      <c r="AG95" s="110">
        <v>0.0</v>
      </c>
      <c r="AH95" s="124">
        <v>0.0</v>
      </c>
      <c r="AI95" s="110">
        <v>0.0</v>
      </c>
      <c r="AJ95" s="124" t="str">
        <f t="shared" si="61"/>
        <v>#REF!</v>
      </c>
      <c r="AK95" s="107"/>
      <c r="AL95" s="103"/>
      <c r="AM95" s="124" t="str">
        <f t="shared" si="62"/>
        <v>#REF!</v>
      </c>
      <c r="AN95" s="107"/>
      <c r="AO95" s="103"/>
      <c r="AP95" s="124" t="str">
        <f t="shared" si="63"/>
        <v>#REF!</v>
      </c>
      <c r="AQ95" s="107"/>
      <c r="AR95" s="110">
        <v>0.0</v>
      </c>
      <c r="AS95" s="124" t="str">
        <f t="shared" si="64"/>
        <v>#REF!</v>
      </c>
      <c r="AT95" s="107"/>
      <c r="AU95" s="110">
        <v>0.0</v>
      </c>
      <c r="AV95" s="107"/>
      <c r="AW95" s="110">
        <v>0.0</v>
      </c>
      <c r="AX95" s="107"/>
      <c r="AY95" s="110">
        <v>0.0</v>
      </c>
      <c r="AZ95" s="107"/>
      <c r="BA95" s="110">
        <v>0.0</v>
      </c>
      <c r="BB95" s="124" t="str">
        <f t="shared" si="65"/>
        <v>#REF!</v>
      </c>
      <c r="BC95" s="107"/>
      <c r="BD95" s="103"/>
      <c r="BE95" s="129" t="str">
        <f t="shared" si="66"/>
        <v>#REF!</v>
      </c>
      <c r="BF95" s="107"/>
      <c r="BG95" s="103"/>
      <c r="BH95" s="124" t="str">
        <f t="shared" si="67"/>
        <v>#REF!</v>
      </c>
      <c r="BI95" s="107"/>
      <c r="BJ95" s="103"/>
      <c r="BK95" s="124" t="str">
        <f t="shared" si="57"/>
        <v>#REF!</v>
      </c>
      <c r="BL95" s="107"/>
      <c r="BM95" s="103"/>
      <c r="BN95" s="124" t="str">
        <f t="shared" si="68"/>
        <v>#REF!</v>
      </c>
      <c r="BO95" s="107"/>
      <c r="BP95" s="103"/>
      <c r="BQ95" s="107"/>
      <c r="BR95" s="103"/>
      <c r="BS95" s="107" t="str">
        <f t="shared" si="30"/>
        <v>#REF!</v>
      </c>
      <c r="BT95" s="107"/>
      <c r="BU95" s="103"/>
      <c r="BV95" s="107"/>
      <c r="BW95" s="117" t="str">
        <f t="shared" si="31"/>
        <v>#REF!</v>
      </c>
      <c r="BX95" s="112"/>
      <c r="BY95" s="110">
        <v>0.0</v>
      </c>
      <c r="BZ95" s="2"/>
      <c r="CA95" s="2"/>
      <c r="CB95" s="112"/>
      <c r="CC95" s="110">
        <v>0.0</v>
      </c>
      <c r="CD95" s="112"/>
      <c r="CE95" s="110">
        <v>0.0</v>
      </c>
      <c r="CF95" s="112"/>
      <c r="CG95" s="110">
        <v>0.0</v>
      </c>
      <c r="CH95" s="112"/>
      <c r="CI95" s="110">
        <v>0.0</v>
      </c>
      <c r="CJ95" s="112"/>
      <c r="CK95" s="110">
        <v>0.0</v>
      </c>
      <c r="CL95" s="112"/>
      <c r="CM95" s="110">
        <v>0.0</v>
      </c>
      <c r="CN95" s="112"/>
      <c r="CO95" s="110">
        <v>0.0</v>
      </c>
      <c r="CP95" s="112"/>
      <c r="CQ95" s="110">
        <v>0.0</v>
      </c>
      <c r="CR95" s="113">
        <f t="shared" si="45"/>
        <v>0</v>
      </c>
      <c r="CS95" s="113">
        <f t="shared" si="26"/>
        <v>0</v>
      </c>
      <c r="CT95" s="1"/>
      <c r="CU95" s="114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16"/>
      <c r="DH95" s="116"/>
      <c r="DI95" s="116"/>
      <c r="DJ95" s="116"/>
      <c r="DK95" s="116"/>
      <c r="DL95" s="1"/>
      <c r="DM95" s="1"/>
      <c r="DN95" s="1"/>
      <c r="DO95" s="1"/>
      <c r="DP95" s="1"/>
    </row>
    <row r="96">
      <c r="A96" s="93"/>
      <c r="B96" s="185" t="str">
        <f t="shared" si="59"/>
        <v>#REF!</v>
      </c>
      <c r="C96" s="95" t="s">
        <v>231</v>
      </c>
      <c r="D96" s="96" t="s">
        <v>232</v>
      </c>
      <c r="E96" s="97" t="str">
        <f t="shared" si="27"/>
        <v>N/A</v>
      </c>
      <c r="F96" s="133">
        <v>27425.0</v>
      </c>
      <c r="G96" s="133">
        <v>20568.75</v>
      </c>
      <c r="H96" s="133">
        <f t="shared" si="73"/>
        <v>6856.25</v>
      </c>
      <c r="I96" s="133">
        <v>2953.0</v>
      </c>
      <c r="J96" s="133">
        <f t="shared" si="74"/>
        <v>-2953</v>
      </c>
      <c r="K96" s="134">
        <v>14.356730477058642</v>
      </c>
      <c r="L96" s="133">
        <v>3937.3333333333326</v>
      </c>
      <c r="M96" s="133">
        <v>0.0</v>
      </c>
      <c r="N96" s="133">
        <v>0.0</v>
      </c>
      <c r="O96" s="133">
        <v>-3937.3333333333326</v>
      </c>
      <c r="P96" s="135">
        <f t="shared" si="75"/>
        <v>27425</v>
      </c>
      <c r="Q96" s="136">
        <v>22925.0</v>
      </c>
      <c r="R96" s="135">
        <v>0.0</v>
      </c>
      <c r="S96" s="138">
        <v>0.0</v>
      </c>
      <c r="T96" s="45"/>
      <c r="U96" s="45"/>
      <c r="V96" s="45"/>
      <c r="W96" s="135">
        <v>0.0</v>
      </c>
      <c r="X96" s="139" t="str">
        <f t="shared" si="69"/>
        <v>#REF!</v>
      </c>
      <c r="Y96" s="140">
        <v>0.0</v>
      </c>
      <c r="Z96" s="135">
        <v>0.0</v>
      </c>
      <c r="AA96" s="110">
        <v>0.0</v>
      </c>
      <c r="AB96" s="141">
        <v>0.0</v>
      </c>
      <c r="AC96" s="110">
        <v>0.0</v>
      </c>
      <c r="AD96" s="124">
        <v>0.0</v>
      </c>
      <c r="AE96" s="110">
        <v>0.0</v>
      </c>
      <c r="AF96" s="124">
        <v>0.0</v>
      </c>
      <c r="AG96" s="110">
        <v>0.0</v>
      </c>
      <c r="AH96" s="124">
        <v>0.0</v>
      </c>
      <c r="AI96" s="110">
        <v>0.0</v>
      </c>
      <c r="AJ96" s="124" t="str">
        <f t="shared" si="61"/>
        <v>#REF!</v>
      </c>
      <c r="AK96" s="107"/>
      <c r="AL96" s="103"/>
      <c r="AM96" s="124" t="str">
        <f t="shared" si="62"/>
        <v>#REF!</v>
      </c>
      <c r="AN96" s="107"/>
      <c r="AO96" s="103"/>
      <c r="AP96" s="124" t="str">
        <f t="shared" si="63"/>
        <v>#REF!</v>
      </c>
      <c r="AQ96" s="107"/>
      <c r="AR96" s="110">
        <v>0.0</v>
      </c>
      <c r="AS96" s="124" t="str">
        <f t="shared" si="64"/>
        <v>#REF!</v>
      </c>
      <c r="AT96" s="107"/>
      <c r="AU96" s="110">
        <v>0.0</v>
      </c>
      <c r="AV96" s="107"/>
      <c r="AW96" s="110">
        <v>0.0</v>
      </c>
      <c r="AX96" s="107"/>
      <c r="AY96" s="110">
        <v>0.0</v>
      </c>
      <c r="AZ96" s="107"/>
      <c r="BA96" s="110">
        <v>0.0</v>
      </c>
      <c r="BB96" s="124" t="str">
        <f t="shared" si="65"/>
        <v>#REF!</v>
      </c>
      <c r="BC96" s="107"/>
      <c r="BD96" s="103"/>
      <c r="BE96" s="129" t="str">
        <f t="shared" si="66"/>
        <v>#REF!</v>
      </c>
      <c r="BF96" s="107"/>
      <c r="BG96" s="103"/>
      <c r="BH96" s="124" t="str">
        <f t="shared" si="67"/>
        <v>#REF!</v>
      </c>
      <c r="BI96" s="107"/>
      <c r="BJ96" s="103"/>
      <c r="BK96" s="124" t="str">
        <f t="shared" si="57"/>
        <v>#REF!</v>
      </c>
      <c r="BL96" s="107"/>
      <c r="BM96" s="103"/>
      <c r="BN96" s="124" t="str">
        <f t="shared" si="68"/>
        <v>#REF!</v>
      </c>
      <c r="BO96" s="107"/>
      <c r="BP96" s="103"/>
      <c r="BQ96" s="107"/>
      <c r="BR96" s="103"/>
      <c r="BS96" s="107" t="str">
        <f t="shared" si="30"/>
        <v>#REF!</v>
      </c>
      <c r="BT96" s="107"/>
      <c r="BU96" s="103"/>
      <c r="BV96" s="107"/>
      <c r="BW96" s="117" t="str">
        <f t="shared" si="31"/>
        <v>#REF!</v>
      </c>
      <c r="BX96" s="112"/>
      <c r="BY96" s="110">
        <v>0.0</v>
      </c>
      <c r="BZ96" s="2"/>
      <c r="CA96" s="2"/>
      <c r="CB96" s="112"/>
      <c r="CC96" s="110">
        <v>0.0</v>
      </c>
      <c r="CD96" s="112"/>
      <c r="CE96" s="110">
        <v>0.0</v>
      </c>
      <c r="CF96" s="112"/>
      <c r="CG96" s="110">
        <v>0.0</v>
      </c>
      <c r="CH96" s="112"/>
      <c r="CI96" s="110">
        <v>0.0</v>
      </c>
      <c r="CJ96" s="112"/>
      <c r="CK96" s="110">
        <v>0.0</v>
      </c>
      <c r="CL96" s="112"/>
      <c r="CM96" s="110">
        <v>0.0</v>
      </c>
      <c r="CN96" s="112"/>
      <c r="CO96" s="110">
        <v>0.0</v>
      </c>
      <c r="CP96" s="112"/>
      <c r="CQ96" s="110">
        <v>0.0</v>
      </c>
      <c r="CR96" s="113">
        <f t="shared" si="45"/>
        <v>0</v>
      </c>
      <c r="CS96" s="113">
        <f t="shared" si="26"/>
        <v>0</v>
      </c>
      <c r="CT96" s="1"/>
      <c r="CU96" s="114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16"/>
      <c r="DH96" s="116"/>
      <c r="DI96" s="116"/>
      <c r="DJ96" s="116"/>
      <c r="DK96" s="116"/>
      <c r="DL96" s="1"/>
      <c r="DM96" s="1"/>
      <c r="DN96" s="1"/>
      <c r="DO96" s="1"/>
      <c r="DP96" s="1"/>
    </row>
    <row r="97">
      <c r="A97" s="93"/>
      <c r="B97" s="185" t="str">
        <f t="shared" si="59"/>
        <v>#REF!</v>
      </c>
      <c r="C97" s="95" t="s">
        <v>233</v>
      </c>
      <c r="D97" s="96" t="s">
        <v>234</v>
      </c>
      <c r="E97" s="97" t="str">
        <f t="shared" si="27"/>
        <v>N/A</v>
      </c>
      <c r="F97" s="133">
        <v>344949.0</v>
      </c>
      <c r="G97" s="133">
        <v>291832.4</v>
      </c>
      <c r="H97" s="133">
        <f t="shared" si="73"/>
        <v>53116.6</v>
      </c>
      <c r="I97" s="133">
        <v>122603.73</v>
      </c>
      <c r="J97" s="133">
        <f t="shared" si="74"/>
        <v>139066.89</v>
      </c>
      <c r="K97" s="134">
        <v>42.01169232751401</v>
      </c>
      <c r="L97" s="133">
        <v>144918.9125668363</v>
      </c>
      <c r="M97" s="133">
        <v>261670.62</v>
      </c>
      <c r="N97" s="133">
        <v>116751.7074331637</v>
      </c>
      <c r="O97" s="133">
        <v>0.0</v>
      </c>
      <c r="P97" s="135">
        <f t="shared" si="75"/>
        <v>83278.38</v>
      </c>
      <c r="Q97" s="100"/>
      <c r="R97" s="98"/>
      <c r="S97" s="135">
        <v>0.0</v>
      </c>
      <c r="T97" s="136">
        <v>22736.76</v>
      </c>
      <c r="U97" s="136">
        <v>60541.62000000001</v>
      </c>
      <c r="V97" s="138">
        <v>0.0</v>
      </c>
      <c r="W97" s="135">
        <v>0.0</v>
      </c>
      <c r="X97" s="139" t="str">
        <f t="shared" si="69"/>
        <v>#REF!</v>
      </c>
      <c r="Y97" s="140">
        <v>0.0</v>
      </c>
      <c r="Z97" s="135">
        <v>0.0</v>
      </c>
      <c r="AA97" s="110">
        <v>0.0</v>
      </c>
      <c r="AB97" s="141">
        <v>0.0</v>
      </c>
      <c r="AC97" s="110">
        <v>0.0</v>
      </c>
      <c r="AD97" s="124">
        <v>0.0</v>
      </c>
      <c r="AE97" s="110">
        <v>0.0</v>
      </c>
      <c r="AF97" s="124">
        <v>0.0</v>
      </c>
      <c r="AG97" s="110">
        <v>0.0</v>
      </c>
      <c r="AH97" s="124">
        <v>0.0</v>
      </c>
      <c r="AI97" s="110">
        <v>0.0</v>
      </c>
      <c r="AJ97" s="124" t="str">
        <f t="shared" si="61"/>
        <v>#REF!</v>
      </c>
      <c r="AK97" s="107"/>
      <c r="AL97" s="103"/>
      <c r="AM97" s="124" t="str">
        <f t="shared" si="62"/>
        <v>#REF!</v>
      </c>
      <c r="AN97" s="107"/>
      <c r="AO97" s="103"/>
      <c r="AP97" s="124" t="str">
        <f t="shared" si="63"/>
        <v>#REF!</v>
      </c>
      <c r="AQ97" s="107"/>
      <c r="AR97" s="110">
        <v>0.0</v>
      </c>
      <c r="AS97" s="124" t="str">
        <f t="shared" si="64"/>
        <v>#REF!</v>
      </c>
      <c r="AT97" s="107"/>
      <c r="AU97" s="110">
        <v>0.0</v>
      </c>
      <c r="AV97" s="107"/>
      <c r="AW97" s="110">
        <v>0.0</v>
      </c>
      <c r="AX97" s="107"/>
      <c r="AY97" s="110">
        <v>0.0</v>
      </c>
      <c r="AZ97" s="107"/>
      <c r="BA97" s="110">
        <v>0.0</v>
      </c>
      <c r="BB97" s="124" t="str">
        <f t="shared" si="65"/>
        <v>#REF!</v>
      </c>
      <c r="BC97" s="107"/>
      <c r="BD97" s="103"/>
      <c r="BE97" s="129" t="str">
        <f t="shared" si="66"/>
        <v>#REF!</v>
      </c>
      <c r="BF97" s="107"/>
      <c r="BG97" s="103"/>
      <c r="BH97" s="124" t="str">
        <f t="shared" si="67"/>
        <v>#REF!</v>
      </c>
      <c r="BI97" s="107"/>
      <c r="BJ97" s="103"/>
      <c r="BK97" s="124" t="str">
        <f t="shared" si="57"/>
        <v>#REF!</v>
      </c>
      <c r="BL97" s="107"/>
      <c r="BM97" s="103"/>
      <c r="BN97" s="124" t="str">
        <f t="shared" si="68"/>
        <v>#REF!</v>
      </c>
      <c r="BO97" s="107"/>
      <c r="BP97" s="103"/>
      <c r="BQ97" s="107"/>
      <c r="BR97" s="103"/>
      <c r="BS97" s="107" t="str">
        <f t="shared" si="30"/>
        <v>#REF!</v>
      </c>
      <c r="BT97" s="107"/>
      <c r="BU97" s="103"/>
      <c r="BV97" s="107"/>
      <c r="BW97" s="117" t="str">
        <f t="shared" si="31"/>
        <v>#REF!</v>
      </c>
      <c r="BX97" s="112"/>
      <c r="BY97" s="110">
        <v>0.0</v>
      </c>
      <c r="BZ97" s="2"/>
      <c r="CA97" s="2"/>
      <c r="CB97" s="112"/>
      <c r="CC97" s="110">
        <v>0.0</v>
      </c>
      <c r="CD97" s="112"/>
      <c r="CE97" s="110">
        <v>0.0</v>
      </c>
      <c r="CF97" s="112"/>
      <c r="CG97" s="110">
        <v>0.0</v>
      </c>
      <c r="CH97" s="112"/>
      <c r="CI97" s="110">
        <v>0.0</v>
      </c>
      <c r="CJ97" s="112"/>
      <c r="CK97" s="110">
        <v>0.0</v>
      </c>
      <c r="CL97" s="112"/>
      <c r="CM97" s="110">
        <v>0.0</v>
      </c>
      <c r="CN97" s="112"/>
      <c r="CO97" s="110">
        <v>0.0</v>
      </c>
      <c r="CP97" s="112"/>
      <c r="CQ97" s="110">
        <v>0.0</v>
      </c>
      <c r="CR97" s="113">
        <f t="shared" si="45"/>
        <v>0</v>
      </c>
      <c r="CS97" s="113">
        <f t="shared" si="26"/>
        <v>0</v>
      </c>
      <c r="CT97" s="1"/>
      <c r="CU97" s="114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16"/>
      <c r="DH97" s="116"/>
      <c r="DI97" s="116"/>
      <c r="DJ97" s="116"/>
      <c r="DK97" s="116"/>
      <c r="DL97" s="1"/>
      <c r="DM97" s="1"/>
      <c r="DN97" s="1"/>
      <c r="DO97" s="1"/>
      <c r="DP97" s="1"/>
    </row>
    <row r="98">
      <c r="A98" s="93"/>
      <c r="B98" s="185" t="str">
        <f t="shared" si="59"/>
        <v>#REF!</v>
      </c>
      <c r="C98" s="95" t="s">
        <v>235</v>
      </c>
      <c r="D98" s="96" t="s">
        <v>236</v>
      </c>
      <c r="E98" s="97" t="str">
        <f t="shared" si="27"/>
        <v>N/A</v>
      </c>
      <c r="F98" s="133">
        <v>8592.1</v>
      </c>
      <c r="G98" s="133">
        <v>6284.23</v>
      </c>
      <c r="H98" s="133">
        <f t="shared" si="73"/>
        <v>2307.87</v>
      </c>
      <c r="I98" s="133">
        <v>6284.23</v>
      </c>
      <c r="J98" s="133">
        <f t="shared" si="74"/>
        <v>2307.87</v>
      </c>
      <c r="K98" s="134">
        <v>100.0</v>
      </c>
      <c r="L98" s="133">
        <v>8592.1</v>
      </c>
      <c r="M98" s="133">
        <v>8592.1</v>
      </c>
      <c r="N98" s="133">
        <v>0.0</v>
      </c>
      <c r="O98" s="133">
        <v>0.0</v>
      </c>
      <c r="P98" s="135">
        <f t="shared" si="75"/>
        <v>0</v>
      </c>
      <c r="Q98" s="100"/>
      <c r="R98" s="98"/>
      <c r="S98" s="98"/>
      <c r="T98" s="45"/>
      <c r="U98" s="45"/>
      <c r="V98" s="45"/>
      <c r="W98" s="135">
        <v>0.0</v>
      </c>
      <c r="X98" s="139" t="str">
        <f t="shared" si="69"/>
        <v>#REF!</v>
      </c>
      <c r="Y98" s="140">
        <v>0.0</v>
      </c>
      <c r="Z98" s="135">
        <v>0.0</v>
      </c>
      <c r="AA98" s="110">
        <v>0.0</v>
      </c>
      <c r="AB98" s="141">
        <v>0.0</v>
      </c>
      <c r="AC98" s="110">
        <v>0.0</v>
      </c>
      <c r="AD98" s="124">
        <v>0.0</v>
      </c>
      <c r="AE98" s="110">
        <v>0.0</v>
      </c>
      <c r="AF98" s="124">
        <v>0.0</v>
      </c>
      <c r="AG98" s="110">
        <v>0.0</v>
      </c>
      <c r="AH98" s="124">
        <v>0.0</v>
      </c>
      <c r="AI98" s="110">
        <v>0.0</v>
      </c>
      <c r="AJ98" s="124" t="str">
        <f t="shared" si="61"/>
        <v>#REF!</v>
      </c>
      <c r="AK98" s="107"/>
      <c r="AL98" s="103"/>
      <c r="AM98" s="124" t="str">
        <f t="shared" si="62"/>
        <v>#REF!</v>
      </c>
      <c r="AN98" s="107"/>
      <c r="AO98" s="103"/>
      <c r="AP98" s="124" t="str">
        <f t="shared" si="63"/>
        <v>#REF!</v>
      </c>
      <c r="AQ98" s="107"/>
      <c r="AR98" s="110">
        <v>0.0</v>
      </c>
      <c r="AS98" s="124" t="str">
        <f t="shared" si="64"/>
        <v>#REF!</v>
      </c>
      <c r="AT98" s="107"/>
      <c r="AU98" s="110">
        <v>0.0</v>
      </c>
      <c r="AV98" s="107"/>
      <c r="AW98" s="110">
        <v>0.0</v>
      </c>
      <c r="AX98" s="107"/>
      <c r="AY98" s="110">
        <v>0.0</v>
      </c>
      <c r="AZ98" s="107"/>
      <c r="BA98" s="110">
        <v>0.0</v>
      </c>
      <c r="BB98" s="124" t="str">
        <f t="shared" si="65"/>
        <v>#REF!</v>
      </c>
      <c r="BC98" s="107"/>
      <c r="BD98" s="103"/>
      <c r="BE98" s="129" t="str">
        <f t="shared" si="66"/>
        <v>#REF!</v>
      </c>
      <c r="BF98" s="107"/>
      <c r="BG98" s="103"/>
      <c r="BH98" s="124" t="str">
        <f t="shared" si="67"/>
        <v>#REF!</v>
      </c>
      <c r="BI98" s="107"/>
      <c r="BJ98" s="103"/>
      <c r="BK98" s="124" t="str">
        <f t="shared" si="57"/>
        <v>#REF!</v>
      </c>
      <c r="BL98" s="107"/>
      <c r="BM98" s="103"/>
      <c r="BN98" s="124" t="str">
        <f t="shared" si="68"/>
        <v>#REF!</v>
      </c>
      <c r="BO98" s="107"/>
      <c r="BP98" s="103"/>
      <c r="BQ98" s="107"/>
      <c r="BR98" s="103"/>
      <c r="BS98" s="107" t="str">
        <f t="shared" si="30"/>
        <v>#REF!</v>
      </c>
      <c r="BT98" s="107"/>
      <c r="BU98" s="103"/>
      <c r="BV98" s="107"/>
      <c r="BW98" s="117" t="str">
        <f t="shared" si="31"/>
        <v>#REF!</v>
      </c>
      <c r="BX98" s="112"/>
      <c r="BY98" s="110">
        <v>0.0</v>
      </c>
      <c r="BZ98" s="2"/>
      <c r="CA98" s="2"/>
      <c r="CB98" s="112"/>
      <c r="CC98" s="110">
        <v>0.0</v>
      </c>
      <c r="CD98" s="112"/>
      <c r="CE98" s="110">
        <v>0.0</v>
      </c>
      <c r="CF98" s="112"/>
      <c r="CG98" s="110">
        <v>0.0</v>
      </c>
      <c r="CH98" s="112"/>
      <c r="CI98" s="110">
        <v>0.0</v>
      </c>
      <c r="CJ98" s="112"/>
      <c r="CK98" s="110">
        <v>0.0</v>
      </c>
      <c r="CL98" s="112"/>
      <c r="CM98" s="110">
        <v>0.0</v>
      </c>
      <c r="CN98" s="112"/>
      <c r="CO98" s="110">
        <v>0.0</v>
      </c>
      <c r="CP98" s="112"/>
      <c r="CQ98" s="110">
        <v>0.0</v>
      </c>
      <c r="CR98" s="113">
        <f t="shared" si="45"/>
        <v>0</v>
      </c>
      <c r="CS98" s="113">
        <f t="shared" si="26"/>
        <v>0</v>
      </c>
      <c r="CT98" s="1"/>
      <c r="CU98" s="114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16"/>
      <c r="DH98" s="116"/>
      <c r="DI98" s="116"/>
      <c r="DJ98" s="116"/>
      <c r="DK98" s="116"/>
      <c r="DL98" s="1"/>
      <c r="DM98" s="1"/>
      <c r="DN98" s="1"/>
      <c r="DO98" s="1"/>
      <c r="DP98" s="1"/>
    </row>
    <row r="99">
      <c r="A99" s="93"/>
      <c r="B99" s="185" t="str">
        <f t="shared" si="59"/>
        <v>#REF!</v>
      </c>
      <c r="C99" s="95" t="s">
        <v>237</v>
      </c>
      <c r="D99" s="96" t="s">
        <v>238</v>
      </c>
      <c r="E99" s="97" t="str">
        <f t="shared" si="27"/>
        <v>N/A</v>
      </c>
      <c r="F99" s="133">
        <v>40034.61</v>
      </c>
      <c r="G99" s="133">
        <v>42150.36</v>
      </c>
      <c r="H99" s="133">
        <f t="shared" si="73"/>
        <v>-2115.75</v>
      </c>
      <c r="I99" s="133">
        <v>42150.36</v>
      </c>
      <c r="J99" s="133">
        <f t="shared" si="74"/>
        <v>-2115.75</v>
      </c>
      <c r="K99" s="134">
        <v>100.0</v>
      </c>
      <c r="L99" s="133">
        <v>40034.61</v>
      </c>
      <c r="M99" s="133">
        <v>40034.61</v>
      </c>
      <c r="N99" s="133">
        <v>0.0</v>
      </c>
      <c r="O99" s="133">
        <v>0.0</v>
      </c>
      <c r="P99" s="135">
        <f t="shared" si="75"/>
        <v>0</v>
      </c>
      <c r="Q99" s="100"/>
      <c r="R99" s="98"/>
      <c r="S99" s="98"/>
      <c r="T99" s="45"/>
      <c r="U99" s="45"/>
      <c r="V99" s="45"/>
      <c r="W99" s="135">
        <v>0.0</v>
      </c>
      <c r="X99" s="139" t="str">
        <f t="shared" si="69"/>
        <v>#REF!</v>
      </c>
      <c r="Y99" s="140">
        <v>0.0</v>
      </c>
      <c r="Z99" s="135">
        <v>0.0</v>
      </c>
      <c r="AA99" s="110">
        <v>0.0</v>
      </c>
      <c r="AB99" s="141">
        <v>0.0</v>
      </c>
      <c r="AC99" s="110">
        <v>0.0</v>
      </c>
      <c r="AD99" s="124">
        <v>0.0</v>
      </c>
      <c r="AE99" s="110">
        <v>0.0</v>
      </c>
      <c r="AF99" s="124">
        <v>0.0</v>
      </c>
      <c r="AG99" s="110">
        <v>0.0</v>
      </c>
      <c r="AH99" s="124">
        <v>0.0</v>
      </c>
      <c r="AI99" s="110">
        <v>0.0</v>
      </c>
      <c r="AJ99" s="124" t="str">
        <f t="shared" si="61"/>
        <v>#REF!</v>
      </c>
      <c r="AK99" s="107"/>
      <c r="AL99" s="103"/>
      <c r="AM99" s="124" t="str">
        <f t="shared" si="62"/>
        <v>#REF!</v>
      </c>
      <c r="AN99" s="107"/>
      <c r="AO99" s="103"/>
      <c r="AP99" s="124" t="str">
        <f t="shared" si="63"/>
        <v>#REF!</v>
      </c>
      <c r="AQ99" s="107"/>
      <c r="AR99" s="110">
        <v>0.0</v>
      </c>
      <c r="AS99" s="124" t="str">
        <f t="shared" si="64"/>
        <v>#REF!</v>
      </c>
      <c r="AT99" s="107"/>
      <c r="AU99" s="110">
        <v>0.0</v>
      </c>
      <c r="AV99" s="107"/>
      <c r="AW99" s="110">
        <v>0.0</v>
      </c>
      <c r="AX99" s="107"/>
      <c r="AY99" s="110">
        <v>0.0</v>
      </c>
      <c r="AZ99" s="107"/>
      <c r="BA99" s="110">
        <v>0.0</v>
      </c>
      <c r="BB99" s="124" t="str">
        <f t="shared" si="65"/>
        <v>#REF!</v>
      </c>
      <c r="BC99" s="107"/>
      <c r="BD99" s="103"/>
      <c r="BE99" s="129" t="str">
        <f t="shared" si="66"/>
        <v>#REF!</v>
      </c>
      <c r="BF99" s="107"/>
      <c r="BG99" s="103"/>
      <c r="BH99" s="124" t="str">
        <f t="shared" si="67"/>
        <v>#REF!</v>
      </c>
      <c r="BI99" s="107"/>
      <c r="BJ99" s="103"/>
      <c r="BK99" s="124" t="str">
        <f t="shared" si="57"/>
        <v>#REF!</v>
      </c>
      <c r="BL99" s="107"/>
      <c r="BM99" s="103"/>
      <c r="BN99" s="124" t="str">
        <f t="shared" si="68"/>
        <v>#REF!</v>
      </c>
      <c r="BO99" s="107"/>
      <c r="BP99" s="103"/>
      <c r="BQ99" s="107"/>
      <c r="BR99" s="103"/>
      <c r="BS99" s="107" t="str">
        <f t="shared" si="30"/>
        <v>#REF!</v>
      </c>
      <c r="BT99" s="107"/>
      <c r="BU99" s="103"/>
      <c r="BV99" s="107"/>
      <c r="BW99" s="117" t="str">
        <f t="shared" si="31"/>
        <v>#REF!</v>
      </c>
      <c r="BX99" s="112"/>
      <c r="BY99" s="110">
        <v>0.0</v>
      </c>
      <c r="BZ99" s="2"/>
      <c r="CA99" s="2"/>
      <c r="CB99" s="112"/>
      <c r="CC99" s="110">
        <v>0.0</v>
      </c>
      <c r="CD99" s="112"/>
      <c r="CE99" s="110">
        <v>0.0</v>
      </c>
      <c r="CF99" s="112"/>
      <c r="CG99" s="110">
        <v>0.0</v>
      </c>
      <c r="CH99" s="112"/>
      <c r="CI99" s="110">
        <v>0.0</v>
      </c>
      <c r="CJ99" s="112"/>
      <c r="CK99" s="110">
        <v>0.0</v>
      </c>
      <c r="CL99" s="112"/>
      <c r="CM99" s="110">
        <v>0.0</v>
      </c>
      <c r="CN99" s="112"/>
      <c r="CO99" s="110">
        <v>0.0</v>
      </c>
      <c r="CP99" s="112"/>
      <c r="CQ99" s="110">
        <v>0.0</v>
      </c>
      <c r="CR99" s="113">
        <f t="shared" si="45"/>
        <v>0</v>
      </c>
      <c r="CS99" s="113">
        <f t="shared" si="26"/>
        <v>0</v>
      </c>
      <c r="CT99" s="1"/>
      <c r="CU99" s="114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16"/>
      <c r="DH99" s="116"/>
      <c r="DI99" s="116"/>
      <c r="DJ99" s="116"/>
      <c r="DK99" s="116"/>
      <c r="DL99" s="1"/>
      <c r="DM99" s="1"/>
      <c r="DN99" s="1"/>
      <c r="DO99" s="1"/>
      <c r="DP99" s="1"/>
    </row>
    <row r="100">
      <c r="A100" s="93"/>
      <c r="B100" s="185" t="str">
        <f t="shared" si="59"/>
        <v>#REF!</v>
      </c>
      <c r="C100" s="95" t="s">
        <v>239</v>
      </c>
      <c r="D100" s="96" t="s">
        <v>240</v>
      </c>
      <c r="E100" s="97" t="str">
        <f t="shared" si="27"/>
        <v>N/A</v>
      </c>
      <c r="F100" s="133">
        <v>36535.15</v>
      </c>
      <c r="G100" s="133">
        <v>25606.76</v>
      </c>
      <c r="H100" s="133">
        <f t="shared" si="73"/>
        <v>10928.39</v>
      </c>
      <c r="I100" s="133">
        <v>25606.76</v>
      </c>
      <c r="J100" s="133">
        <f t="shared" si="74"/>
        <v>10928.39</v>
      </c>
      <c r="K100" s="134">
        <v>100.0</v>
      </c>
      <c r="L100" s="133">
        <v>36535.15</v>
      </c>
      <c r="M100" s="133">
        <v>36535.15</v>
      </c>
      <c r="N100" s="133">
        <v>0.0</v>
      </c>
      <c r="O100" s="133">
        <v>0.0</v>
      </c>
      <c r="P100" s="135">
        <f t="shared" si="75"/>
        <v>0</v>
      </c>
      <c r="Q100" s="100"/>
      <c r="R100" s="98"/>
      <c r="S100" s="136">
        <v>25067.96</v>
      </c>
      <c r="T100" s="45"/>
      <c r="U100" s="45"/>
      <c r="V100" s="45"/>
      <c r="W100" s="135">
        <v>0.0</v>
      </c>
      <c r="X100" s="139" t="str">
        <f t="shared" si="69"/>
        <v>#REF!</v>
      </c>
      <c r="Y100" s="140">
        <v>0.0</v>
      </c>
      <c r="Z100" s="135">
        <v>0.0</v>
      </c>
      <c r="AA100" s="110">
        <v>0.0</v>
      </c>
      <c r="AB100" s="141">
        <v>0.0</v>
      </c>
      <c r="AC100" s="110">
        <v>0.0</v>
      </c>
      <c r="AD100" s="124">
        <v>0.0</v>
      </c>
      <c r="AE100" s="110">
        <v>0.0</v>
      </c>
      <c r="AF100" s="124">
        <v>0.0</v>
      </c>
      <c r="AG100" s="110">
        <v>0.0</v>
      </c>
      <c r="AH100" s="124">
        <v>0.0</v>
      </c>
      <c r="AI100" s="110">
        <v>0.0</v>
      </c>
      <c r="AJ100" s="124" t="str">
        <f t="shared" si="61"/>
        <v>#REF!</v>
      </c>
      <c r="AK100" s="107"/>
      <c r="AL100" s="103"/>
      <c r="AM100" s="124" t="str">
        <f t="shared" si="62"/>
        <v>#REF!</v>
      </c>
      <c r="AN100" s="107"/>
      <c r="AO100" s="103"/>
      <c r="AP100" s="124" t="str">
        <f t="shared" si="63"/>
        <v>#REF!</v>
      </c>
      <c r="AQ100" s="107"/>
      <c r="AR100" s="110">
        <v>0.0</v>
      </c>
      <c r="AS100" s="124" t="str">
        <f t="shared" si="64"/>
        <v>#REF!</v>
      </c>
      <c r="AT100" s="107"/>
      <c r="AU100" s="110">
        <v>0.0</v>
      </c>
      <c r="AV100" s="107"/>
      <c r="AW100" s="110">
        <v>0.0</v>
      </c>
      <c r="AX100" s="107"/>
      <c r="AY100" s="110">
        <v>0.0</v>
      </c>
      <c r="AZ100" s="107"/>
      <c r="BA100" s="110">
        <v>0.0</v>
      </c>
      <c r="BB100" s="124" t="str">
        <f t="shared" si="65"/>
        <v>#REF!</v>
      </c>
      <c r="BC100" s="107"/>
      <c r="BD100" s="103"/>
      <c r="BE100" s="129" t="str">
        <f t="shared" si="66"/>
        <v>#REF!</v>
      </c>
      <c r="BF100" s="107"/>
      <c r="BG100" s="103"/>
      <c r="BH100" s="124" t="str">
        <f t="shared" si="67"/>
        <v>#REF!</v>
      </c>
      <c r="BI100" s="107"/>
      <c r="BJ100" s="103"/>
      <c r="BK100" s="124" t="str">
        <f t="shared" si="57"/>
        <v>#REF!</v>
      </c>
      <c r="BL100" s="107"/>
      <c r="BM100" s="103"/>
      <c r="BN100" s="124" t="str">
        <f t="shared" si="68"/>
        <v>#REF!</v>
      </c>
      <c r="BO100" s="107"/>
      <c r="BP100" s="103"/>
      <c r="BQ100" s="107"/>
      <c r="BR100" s="103"/>
      <c r="BS100" s="107" t="str">
        <f t="shared" si="30"/>
        <v>#REF!</v>
      </c>
      <c r="BT100" s="107"/>
      <c r="BU100" s="103"/>
      <c r="BV100" s="107"/>
      <c r="BW100" s="117" t="str">
        <f t="shared" si="31"/>
        <v>#REF!</v>
      </c>
      <c r="BX100" s="112"/>
      <c r="BY100" s="110">
        <v>0.0</v>
      </c>
      <c r="BZ100" s="2"/>
      <c r="CA100" s="2"/>
      <c r="CB100" s="112"/>
      <c r="CC100" s="110">
        <v>0.0</v>
      </c>
      <c r="CD100" s="112"/>
      <c r="CE100" s="110">
        <v>0.0</v>
      </c>
      <c r="CF100" s="112"/>
      <c r="CG100" s="110">
        <v>0.0</v>
      </c>
      <c r="CH100" s="112"/>
      <c r="CI100" s="110">
        <v>0.0</v>
      </c>
      <c r="CJ100" s="112"/>
      <c r="CK100" s="110">
        <v>0.0</v>
      </c>
      <c r="CL100" s="112"/>
      <c r="CM100" s="110">
        <v>0.0</v>
      </c>
      <c r="CN100" s="112"/>
      <c r="CO100" s="110">
        <v>0.0</v>
      </c>
      <c r="CP100" s="112"/>
      <c r="CQ100" s="110">
        <v>0.0</v>
      </c>
      <c r="CR100" s="113">
        <f t="shared" si="45"/>
        <v>0</v>
      </c>
      <c r="CS100" s="113">
        <f t="shared" si="26"/>
        <v>0</v>
      </c>
      <c r="CT100" s="1"/>
      <c r="CU100" s="114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16"/>
      <c r="DH100" s="116"/>
      <c r="DI100" s="116"/>
      <c r="DJ100" s="116"/>
      <c r="DK100" s="116"/>
      <c r="DL100" s="1"/>
      <c r="DM100" s="1"/>
      <c r="DN100" s="1"/>
      <c r="DO100" s="1"/>
      <c r="DP100" s="1"/>
    </row>
    <row r="101">
      <c r="A101" s="93"/>
      <c r="B101" s="185" t="str">
        <f t="shared" si="59"/>
        <v>#REF!</v>
      </c>
      <c r="C101" s="95" t="s">
        <v>241</v>
      </c>
      <c r="D101" s="96" t="s">
        <v>242</v>
      </c>
      <c r="E101" s="97" t="str">
        <f t="shared" si="27"/>
        <v>N/A</v>
      </c>
      <c r="F101" s="133">
        <v>234373.91</v>
      </c>
      <c r="G101" s="133">
        <v>123104.7</v>
      </c>
      <c r="H101" s="133">
        <f t="shared" si="73"/>
        <v>111269.21</v>
      </c>
      <c r="I101" s="133">
        <v>106158.44</v>
      </c>
      <c r="J101" s="133">
        <f t="shared" si="74"/>
        <v>101489.06</v>
      </c>
      <c r="K101" s="134">
        <v>86.23427050307582</v>
      </c>
      <c r="L101" s="133">
        <v>202110.6315380355</v>
      </c>
      <c r="M101" s="133">
        <v>207647.5</v>
      </c>
      <c r="N101" s="133">
        <v>5536.868461964503</v>
      </c>
      <c r="O101" s="133">
        <v>0.0</v>
      </c>
      <c r="P101" s="135">
        <f t="shared" si="75"/>
        <v>26726.41</v>
      </c>
      <c r="Q101" s="100"/>
      <c r="R101" s="98"/>
      <c r="S101" s="98"/>
      <c r="T101" s="45"/>
      <c r="U101" s="45"/>
      <c r="V101" s="45"/>
      <c r="W101" s="135">
        <v>0.0</v>
      </c>
      <c r="X101" s="139" t="str">
        <f t="shared" si="69"/>
        <v>#REF!</v>
      </c>
      <c r="Y101" s="140">
        <v>0.0</v>
      </c>
      <c r="Z101" s="135">
        <v>0.0</v>
      </c>
      <c r="AA101" s="110">
        <v>0.0</v>
      </c>
      <c r="AB101" s="141">
        <v>0.0</v>
      </c>
      <c r="AC101" s="110">
        <v>0.0</v>
      </c>
      <c r="AD101" s="124">
        <v>0.0</v>
      </c>
      <c r="AE101" s="110">
        <v>0.0</v>
      </c>
      <c r="AF101" s="124">
        <v>0.0</v>
      </c>
      <c r="AG101" s="110">
        <v>0.0</v>
      </c>
      <c r="AH101" s="124">
        <v>0.0</v>
      </c>
      <c r="AI101" s="110">
        <v>0.0</v>
      </c>
      <c r="AJ101" s="124" t="str">
        <f t="shared" si="61"/>
        <v>#REF!</v>
      </c>
      <c r="AK101" s="107"/>
      <c r="AL101" s="103"/>
      <c r="AM101" s="124" t="str">
        <f t="shared" si="62"/>
        <v>#REF!</v>
      </c>
      <c r="AN101" s="107"/>
      <c r="AO101" s="103"/>
      <c r="AP101" s="124" t="str">
        <f t="shared" si="63"/>
        <v>#REF!</v>
      </c>
      <c r="AQ101" s="107"/>
      <c r="AR101" s="110">
        <v>0.0</v>
      </c>
      <c r="AS101" s="124" t="str">
        <f t="shared" si="64"/>
        <v>#REF!</v>
      </c>
      <c r="AT101" s="107"/>
      <c r="AU101" s="110">
        <v>0.0</v>
      </c>
      <c r="AV101" s="107"/>
      <c r="AW101" s="110">
        <v>0.0</v>
      </c>
      <c r="AX101" s="107"/>
      <c r="AY101" s="110">
        <v>0.0</v>
      </c>
      <c r="AZ101" s="107"/>
      <c r="BA101" s="110">
        <v>0.0</v>
      </c>
      <c r="BB101" s="124" t="str">
        <f t="shared" si="65"/>
        <v>#REF!</v>
      </c>
      <c r="BC101" s="107"/>
      <c r="BD101" s="103"/>
      <c r="BE101" s="129" t="str">
        <f t="shared" si="66"/>
        <v>#REF!</v>
      </c>
      <c r="BF101" s="107"/>
      <c r="BG101" s="103"/>
      <c r="BH101" s="124" t="str">
        <f t="shared" si="67"/>
        <v>#REF!</v>
      </c>
      <c r="BI101" s="107"/>
      <c r="BJ101" s="103"/>
      <c r="BK101" s="124" t="str">
        <f t="shared" si="57"/>
        <v>#REF!</v>
      </c>
      <c r="BL101" s="107"/>
      <c r="BM101" s="103"/>
      <c r="BN101" s="124" t="str">
        <f t="shared" si="68"/>
        <v>#REF!</v>
      </c>
      <c r="BO101" s="107"/>
      <c r="BP101" s="103"/>
      <c r="BQ101" s="107"/>
      <c r="BR101" s="103"/>
      <c r="BS101" s="107" t="str">
        <f t="shared" si="30"/>
        <v>#REF!</v>
      </c>
      <c r="BT101" s="107"/>
      <c r="BU101" s="103"/>
      <c r="BV101" s="107"/>
      <c r="BW101" s="117" t="str">
        <f t="shared" si="31"/>
        <v>#REF!</v>
      </c>
      <c r="BX101" s="112"/>
      <c r="BY101" s="110">
        <v>0.0</v>
      </c>
      <c r="BZ101" s="2"/>
      <c r="CA101" s="2"/>
      <c r="CB101" s="112"/>
      <c r="CC101" s="110">
        <v>0.0</v>
      </c>
      <c r="CD101" s="112"/>
      <c r="CE101" s="110">
        <v>0.0</v>
      </c>
      <c r="CF101" s="112"/>
      <c r="CG101" s="110">
        <v>0.0</v>
      </c>
      <c r="CH101" s="112"/>
      <c r="CI101" s="110">
        <v>0.0</v>
      </c>
      <c r="CJ101" s="112"/>
      <c r="CK101" s="110">
        <v>0.0</v>
      </c>
      <c r="CL101" s="112"/>
      <c r="CM101" s="110">
        <v>0.0</v>
      </c>
      <c r="CN101" s="112"/>
      <c r="CO101" s="110">
        <v>0.0</v>
      </c>
      <c r="CP101" s="112"/>
      <c r="CQ101" s="110">
        <v>0.0</v>
      </c>
      <c r="CR101" s="113">
        <f t="shared" si="45"/>
        <v>0</v>
      </c>
      <c r="CS101" s="113">
        <f t="shared" si="26"/>
        <v>0</v>
      </c>
      <c r="CT101" s="1"/>
      <c r="CU101" s="114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16"/>
      <c r="DH101" s="116"/>
      <c r="DI101" s="116"/>
      <c r="DJ101" s="116"/>
      <c r="DK101" s="116"/>
      <c r="DL101" s="1"/>
      <c r="DM101" s="1"/>
      <c r="DN101" s="1"/>
      <c r="DO101" s="1"/>
      <c r="DP101" s="1"/>
    </row>
    <row r="102">
      <c r="A102" s="93"/>
      <c r="B102" s="185" t="str">
        <f t="shared" si="59"/>
        <v>#REF!</v>
      </c>
      <c r="C102" s="95" t="s">
        <v>243</v>
      </c>
      <c r="D102" s="96" t="s">
        <v>244</v>
      </c>
      <c r="E102" s="97" t="str">
        <f t="shared" si="27"/>
        <v>N/A</v>
      </c>
      <c r="F102" s="133">
        <v>23949.75</v>
      </c>
      <c r="G102" s="133">
        <v>20768.08</v>
      </c>
      <c r="H102" s="133">
        <f t="shared" si="73"/>
        <v>3181.67</v>
      </c>
      <c r="I102" s="133">
        <v>15688.66</v>
      </c>
      <c r="J102" s="133">
        <f t="shared" si="74"/>
        <v>8261.09</v>
      </c>
      <c r="K102" s="134">
        <v>75.54217818883595</v>
      </c>
      <c r="L102" s="133">
        <v>18092.162820780737</v>
      </c>
      <c r="M102" s="133">
        <v>23949.75</v>
      </c>
      <c r="N102" s="133">
        <v>5857.587179219264</v>
      </c>
      <c r="O102" s="133">
        <v>0.0</v>
      </c>
      <c r="P102" s="135">
        <f t="shared" si="75"/>
        <v>0</v>
      </c>
      <c r="Q102" s="136">
        <v>14212.75</v>
      </c>
      <c r="R102" s="135">
        <v>0.0</v>
      </c>
      <c r="S102" s="136">
        <v>6348.5</v>
      </c>
      <c r="T102" s="45"/>
      <c r="U102" s="45"/>
      <c r="V102" s="45"/>
      <c r="W102" s="135">
        <v>0.0</v>
      </c>
      <c r="X102" s="139" t="str">
        <f t="shared" si="69"/>
        <v>#REF!</v>
      </c>
      <c r="Y102" s="140">
        <v>0.0</v>
      </c>
      <c r="Z102" s="135">
        <v>0.0</v>
      </c>
      <c r="AA102" s="110">
        <v>0.0</v>
      </c>
      <c r="AB102" s="141">
        <v>0.0</v>
      </c>
      <c r="AC102" s="110">
        <v>0.0</v>
      </c>
      <c r="AD102" s="124">
        <v>0.0</v>
      </c>
      <c r="AE102" s="110">
        <v>0.0</v>
      </c>
      <c r="AF102" s="124">
        <v>0.0</v>
      </c>
      <c r="AG102" s="110">
        <v>0.0</v>
      </c>
      <c r="AH102" s="124">
        <v>0.0</v>
      </c>
      <c r="AI102" s="110">
        <v>0.0</v>
      </c>
      <c r="AJ102" s="124" t="str">
        <f t="shared" si="61"/>
        <v>#REF!</v>
      </c>
      <c r="AK102" s="107"/>
      <c r="AL102" s="103"/>
      <c r="AM102" s="124" t="str">
        <f t="shared" si="62"/>
        <v>#REF!</v>
      </c>
      <c r="AN102" s="107"/>
      <c r="AO102" s="103"/>
      <c r="AP102" s="124" t="str">
        <f t="shared" si="63"/>
        <v>#REF!</v>
      </c>
      <c r="AQ102" s="107"/>
      <c r="AR102" s="110">
        <v>0.0</v>
      </c>
      <c r="AS102" s="124" t="str">
        <f t="shared" si="64"/>
        <v>#REF!</v>
      </c>
      <c r="AT102" s="107"/>
      <c r="AU102" s="110">
        <v>0.0</v>
      </c>
      <c r="AV102" s="107"/>
      <c r="AW102" s="110">
        <v>0.0</v>
      </c>
      <c r="AX102" s="107"/>
      <c r="AY102" s="110">
        <v>0.0</v>
      </c>
      <c r="AZ102" s="107"/>
      <c r="BA102" s="110">
        <v>0.0</v>
      </c>
      <c r="BB102" s="124" t="str">
        <f t="shared" si="65"/>
        <v>#REF!</v>
      </c>
      <c r="BC102" s="107"/>
      <c r="BD102" s="103"/>
      <c r="BE102" s="129" t="str">
        <f t="shared" si="66"/>
        <v>#REF!</v>
      </c>
      <c r="BF102" s="107"/>
      <c r="BG102" s="103"/>
      <c r="BH102" s="124" t="str">
        <f t="shared" si="67"/>
        <v>#REF!</v>
      </c>
      <c r="BI102" s="107"/>
      <c r="BJ102" s="103"/>
      <c r="BK102" s="124" t="str">
        <f t="shared" si="57"/>
        <v>#REF!</v>
      </c>
      <c r="BL102" s="107"/>
      <c r="BM102" s="103"/>
      <c r="BN102" s="124" t="str">
        <f t="shared" si="68"/>
        <v>#REF!</v>
      </c>
      <c r="BO102" s="107"/>
      <c r="BP102" s="103"/>
      <c r="BQ102" s="107"/>
      <c r="BR102" s="103"/>
      <c r="BS102" s="107" t="str">
        <f t="shared" si="30"/>
        <v>#REF!</v>
      </c>
      <c r="BT102" s="107"/>
      <c r="BU102" s="103"/>
      <c r="BV102" s="107"/>
      <c r="BW102" s="117" t="str">
        <f t="shared" si="31"/>
        <v>#REF!</v>
      </c>
      <c r="BX102" s="112"/>
      <c r="BY102" s="110">
        <v>0.0</v>
      </c>
      <c r="BZ102" s="2"/>
      <c r="CA102" s="2"/>
      <c r="CB102" s="112"/>
      <c r="CC102" s="110">
        <v>0.0</v>
      </c>
      <c r="CD102" s="112"/>
      <c r="CE102" s="110">
        <v>0.0</v>
      </c>
      <c r="CF102" s="112"/>
      <c r="CG102" s="110">
        <v>0.0</v>
      </c>
      <c r="CH102" s="112"/>
      <c r="CI102" s="110">
        <v>0.0</v>
      </c>
      <c r="CJ102" s="112"/>
      <c r="CK102" s="110">
        <v>0.0</v>
      </c>
      <c r="CL102" s="112"/>
      <c r="CM102" s="110">
        <v>0.0</v>
      </c>
      <c r="CN102" s="112"/>
      <c r="CO102" s="110">
        <v>0.0</v>
      </c>
      <c r="CP102" s="112"/>
      <c r="CQ102" s="110">
        <v>0.0</v>
      </c>
      <c r="CR102" s="113">
        <f t="shared" si="45"/>
        <v>0</v>
      </c>
      <c r="CS102" s="113">
        <f t="shared" si="26"/>
        <v>0</v>
      </c>
      <c r="CT102" s="1"/>
      <c r="CU102" s="114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16"/>
      <c r="DH102" s="116"/>
      <c r="DI102" s="116"/>
      <c r="DJ102" s="116"/>
      <c r="DK102" s="116"/>
      <c r="DL102" s="1"/>
      <c r="DM102" s="1"/>
      <c r="DN102" s="1"/>
      <c r="DO102" s="1"/>
      <c r="DP102" s="1"/>
    </row>
    <row r="103">
      <c r="A103" s="93"/>
      <c r="B103" s="185" t="str">
        <f t="shared" si="59"/>
        <v>#REF!</v>
      </c>
      <c r="C103" s="95" t="s">
        <v>245</v>
      </c>
      <c r="D103" s="96" t="s">
        <v>246</v>
      </c>
      <c r="E103" s="97" t="str">
        <f t="shared" si="27"/>
        <v>N/A</v>
      </c>
      <c r="F103" s="133">
        <v>73959.5</v>
      </c>
      <c r="G103" s="133">
        <v>31205.11</v>
      </c>
      <c r="H103" s="133">
        <f t="shared" si="73"/>
        <v>42754.39</v>
      </c>
      <c r="I103" s="133">
        <v>11827.92</v>
      </c>
      <c r="J103" s="133">
        <f t="shared" si="74"/>
        <v>36295.33</v>
      </c>
      <c r="K103" s="134">
        <v>37.90379203918845</v>
      </c>
      <c r="L103" s="133">
        <v>28033.455073223584</v>
      </c>
      <c r="M103" s="133">
        <v>48123.25</v>
      </c>
      <c r="N103" s="133">
        <v>20089.794926776416</v>
      </c>
      <c r="O103" s="133">
        <v>0.0</v>
      </c>
      <c r="P103" s="135">
        <f t="shared" si="75"/>
        <v>25836.25</v>
      </c>
      <c r="Q103" s="100"/>
      <c r="R103" s="98"/>
      <c r="S103" s="98"/>
      <c r="T103" s="45"/>
      <c r="U103" s="45"/>
      <c r="V103" s="45"/>
      <c r="W103" s="135">
        <v>0.0</v>
      </c>
      <c r="X103" s="139" t="str">
        <f t="shared" si="69"/>
        <v>#REF!</v>
      </c>
      <c r="Y103" s="140">
        <v>0.0</v>
      </c>
      <c r="Z103" s="135">
        <v>0.0</v>
      </c>
      <c r="AA103" s="110">
        <v>0.0</v>
      </c>
      <c r="AB103" s="141">
        <v>0.0</v>
      </c>
      <c r="AC103" s="110">
        <v>0.0</v>
      </c>
      <c r="AD103" s="124">
        <v>0.0</v>
      </c>
      <c r="AE103" s="110">
        <v>0.0</v>
      </c>
      <c r="AF103" s="124">
        <v>0.0</v>
      </c>
      <c r="AG103" s="110">
        <v>0.0</v>
      </c>
      <c r="AH103" s="124">
        <v>0.0</v>
      </c>
      <c r="AI103" s="110">
        <v>0.0</v>
      </c>
      <c r="AJ103" s="124" t="str">
        <f t="shared" si="61"/>
        <v>#REF!</v>
      </c>
      <c r="AK103" s="107"/>
      <c r="AL103" s="103"/>
      <c r="AM103" s="124" t="str">
        <f t="shared" si="62"/>
        <v>#REF!</v>
      </c>
      <c r="AN103" s="107"/>
      <c r="AO103" s="103"/>
      <c r="AP103" s="124" t="str">
        <f t="shared" si="63"/>
        <v>#REF!</v>
      </c>
      <c r="AQ103" s="107"/>
      <c r="AR103" s="110">
        <v>0.0</v>
      </c>
      <c r="AS103" s="124" t="str">
        <f t="shared" si="64"/>
        <v>#REF!</v>
      </c>
      <c r="AT103" s="107"/>
      <c r="AU103" s="110">
        <v>0.0</v>
      </c>
      <c r="AV103" s="107"/>
      <c r="AW103" s="110">
        <v>0.0</v>
      </c>
      <c r="AX103" s="107"/>
      <c r="AY103" s="110">
        <v>0.0</v>
      </c>
      <c r="AZ103" s="107"/>
      <c r="BA103" s="110">
        <v>0.0</v>
      </c>
      <c r="BB103" s="124" t="str">
        <f t="shared" si="65"/>
        <v>#REF!</v>
      </c>
      <c r="BC103" s="107"/>
      <c r="BD103" s="103"/>
      <c r="BE103" s="129" t="str">
        <f t="shared" si="66"/>
        <v>#REF!</v>
      </c>
      <c r="BF103" s="107"/>
      <c r="BG103" s="103"/>
      <c r="BH103" s="124" t="str">
        <f t="shared" si="67"/>
        <v>#REF!</v>
      </c>
      <c r="BI103" s="107"/>
      <c r="BJ103" s="103"/>
      <c r="BK103" s="124" t="str">
        <f t="shared" si="57"/>
        <v>#REF!</v>
      </c>
      <c r="BL103" s="107"/>
      <c r="BM103" s="103"/>
      <c r="BN103" s="124" t="str">
        <f t="shared" si="68"/>
        <v>#REF!</v>
      </c>
      <c r="BO103" s="107"/>
      <c r="BP103" s="103"/>
      <c r="BQ103" s="107"/>
      <c r="BR103" s="103"/>
      <c r="BS103" s="107" t="str">
        <f t="shared" si="30"/>
        <v>#REF!</v>
      </c>
      <c r="BT103" s="107"/>
      <c r="BU103" s="103"/>
      <c r="BV103" s="107"/>
      <c r="BW103" s="117" t="str">
        <f t="shared" si="31"/>
        <v>#REF!</v>
      </c>
      <c r="BX103" s="112"/>
      <c r="BY103" s="110">
        <v>0.0</v>
      </c>
      <c r="BZ103" s="2"/>
      <c r="CA103" s="2"/>
      <c r="CB103" s="112"/>
      <c r="CC103" s="110">
        <v>0.0</v>
      </c>
      <c r="CD103" s="112"/>
      <c r="CE103" s="110">
        <v>0.0</v>
      </c>
      <c r="CF103" s="112"/>
      <c r="CG103" s="110">
        <v>0.0</v>
      </c>
      <c r="CH103" s="112"/>
      <c r="CI103" s="110">
        <v>0.0</v>
      </c>
      <c r="CJ103" s="112"/>
      <c r="CK103" s="110">
        <v>0.0</v>
      </c>
      <c r="CL103" s="112"/>
      <c r="CM103" s="110">
        <v>0.0</v>
      </c>
      <c r="CN103" s="112"/>
      <c r="CO103" s="110">
        <v>0.0</v>
      </c>
      <c r="CP103" s="112"/>
      <c r="CQ103" s="110">
        <v>0.0</v>
      </c>
      <c r="CR103" s="113">
        <f t="shared" si="45"/>
        <v>0</v>
      </c>
      <c r="CS103" s="113">
        <f t="shared" si="26"/>
        <v>0</v>
      </c>
      <c r="CT103" s="1"/>
      <c r="CU103" s="114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16"/>
      <c r="DH103" s="116"/>
      <c r="DI103" s="116"/>
      <c r="DJ103" s="116"/>
      <c r="DK103" s="116"/>
      <c r="DL103" s="1"/>
      <c r="DM103" s="1"/>
      <c r="DN103" s="1"/>
      <c r="DO103" s="1"/>
      <c r="DP103" s="1"/>
    </row>
    <row r="104">
      <c r="A104" s="93"/>
      <c r="B104" s="185" t="str">
        <f t="shared" si="59"/>
        <v>#REF!</v>
      </c>
      <c r="C104" s="95" t="s">
        <v>247</v>
      </c>
      <c r="D104" s="96" t="s">
        <v>248</v>
      </c>
      <c r="E104" s="97" t="str">
        <f t="shared" si="27"/>
        <v>N/A</v>
      </c>
      <c r="F104" s="133">
        <v>85717.5</v>
      </c>
      <c r="G104" s="133">
        <v>70463.98</v>
      </c>
      <c r="H104" s="133">
        <f t="shared" si="73"/>
        <v>15253.52</v>
      </c>
      <c r="I104" s="133">
        <v>24993.98</v>
      </c>
      <c r="J104" s="133">
        <f t="shared" si="74"/>
        <v>10503.02</v>
      </c>
      <c r="K104" s="134">
        <v>35.47057659814277</v>
      </c>
      <c r="L104" s="133">
        <v>30404.491495513026</v>
      </c>
      <c r="M104" s="133">
        <v>35497.0</v>
      </c>
      <c r="N104" s="133">
        <v>5092.508504486974</v>
      </c>
      <c r="O104" s="133">
        <v>0.0</v>
      </c>
      <c r="P104" s="135">
        <f t="shared" si="75"/>
        <v>50220.5</v>
      </c>
      <c r="Q104" s="100"/>
      <c r="R104" s="98"/>
      <c r="S104" s="98"/>
      <c r="T104" s="45"/>
      <c r="U104" s="45"/>
      <c r="V104" s="45"/>
      <c r="W104" s="135">
        <v>0.0</v>
      </c>
      <c r="X104" s="139" t="str">
        <f t="shared" si="69"/>
        <v>#REF!</v>
      </c>
      <c r="Y104" s="140">
        <v>0.0</v>
      </c>
      <c r="Z104" s="135">
        <v>0.0</v>
      </c>
      <c r="AA104" s="110">
        <v>0.0</v>
      </c>
      <c r="AB104" s="141">
        <v>0.0</v>
      </c>
      <c r="AC104" s="110">
        <v>0.0</v>
      </c>
      <c r="AD104" s="124">
        <v>0.0</v>
      </c>
      <c r="AE104" s="110">
        <v>0.0</v>
      </c>
      <c r="AF104" s="124">
        <v>0.0</v>
      </c>
      <c r="AG104" s="110">
        <v>0.0</v>
      </c>
      <c r="AH104" s="124">
        <v>0.0</v>
      </c>
      <c r="AI104" s="110">
        <v>0.0</v>
      </c>
      <c r="AJ104" s="124" t="str">
        <f t="shared" si="61"/>
        <v>#REF!</v>
      </c>
      <c r="AK104" s="107"/>
      <c r="AL104" s="103"/>
      <c r="AM104" s="124" t="str">
        <f t="shared" si="62"/>
        <v>#REF!</v>
      </c>
      <c r="AN104" s="107"/>
      <c r="AO104" s="103"/>
      <c r="AP104" s="124" t="str">
        <f t="shared" si="63"/>
        <v>#REF!</v>
      </c>
      <c r="AQ104" s="107"/>
      <c r="AR104" s="110">
        <v>0.0</v>
      </c>
      <c r="AS104" s="124" t="str">
        <f t="shared" si="64"/>
        <v>#REF!</v>
      </c>
      <c r="AT104" s="107"/>
      <c r="AU104" s="110">
        <v>0.0</v>
      </c>
      <c r="AV104" s="107"/>
      <c r="AW104" s="110">
        <v>0.0</v>
      </c>
      <c r="AX104" s="107"/>
      <c r="AY104" s="110">
        <v>0.0</v>
      </c>
      <c r="AZ104" s="107"/>
      <c r="BA104" s="110">
        <v>0.0</v>
      </c>
      <c r="BB104" s="124" t="str">
        <f t="shared" si="65"/>
        <v>#REF!</v>
      </c>
      <c r="BC104" s="107"/>
      <c r="BD104" s="103"/>
      <c r="BE104" s="129" t="str">
        <f t="shared" si="66"/>
        <v>#REF!</v>
      </c>
      <c r="BF104" s="107"/>
      <c r="BG104" s="103"/>
      <c r="BH104" s="124" t="str">
        <f t="shared" si="67"/>
        <v>#REF!</v>
      </c>
      <c r="BI104" s="107"/>
      <c r="BJ104" s="103"/>
      <c r="BK104" s="124" t="str">
        <f t="shared" si="57"/>
        <v>#REF!</v>
      </c>
      <c r="BL104" s="107"/>
      <c r="BM104" s="103"/>
      <c r="BN104" s="124" t="str">
        <f t="shared" si="68"/>
        <v>#REF!</v>
      </c>
      <c r="BO104" s="107"/>
      <c r="BP104" s="103"/>
      <c r="BQ104" s="107"/>
      <c r="BR104" s="103"/>
      <c r="BS104" s="107" t="str">
        <f t="shared" si="30"/>
        <v>#REF!</v>
      </c>
      <c r="BT104" s="107"/>
      <c r="BU104" s="103"/>
      <c r="BV104" s="107"/>
      <c r="BW104" s="117" t="str">
        <f t="shared" si="31"/>
        <v>#REF!</v>
      </c>
      <c r="BX104" s="112"/>
      <c r="BY104" s="110">
        <v>0.0</v>
      </c>
      <c r="BZ104" s="2"/>
      <c r="CA104" s="2"/>
      <c r="CB104" s="112"/>
      <c r="CC104" s="110">
        <v>0.0</v>
      </c>
      <c r="CD104" s="112"/>
      <c r="CE104" s="110">
        <v>0.0</v>
      </c>
      <c r="CF104" s="112"/>
      <c r="CG104" s="110">
        <v>0.0</v>
      </c>
      <c r="CH104" s="112"/>
      <c r="CI104" s="110">
        <v>0.0</v>
      </c>
      <c r="CJ104" s="112"/>
      <c r="CK104" s="110">
        <v>0.0</v>
      </c>
      <c r="CL104" s="112"/>
      <c r="CM104" s="110">
        <v>0.0</v>
      </c>
      <c r="CN104" s="112"/>
      <c r="CO104" s="110">
        <v>0.0</v>
      </c>
      <c r="CP104" s="112"/>
      <c r="CQ104" s="110">
        <v>0.0</v>
      </c>
      <c r="CR104" s="113">
        <f t="shared" si="45"/>
        <v>0</v>
      </c>
      <c r="CS104" s="113">
        <f t="shared" si="26"/>
        <v>0</v>
      </c>
      <c r="CT104" s="1"/>
      <c r="CU104" s="114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16"/>
      <c r="DH104" s="116"/>
      <c r="DI104" s="116"/>
      <c r="DJ104" s="116"/>
      <c r="DK104" s="116"/>
      <c r="DL104" s="1"/>
      <c r="DM104" s="1"/>
      <c r="DN104" s="1"/>
      <c r="DO104" s="1"/>
      <c r="DP104" s="1"/>
    </row>
    <row r="105">
      <c r="A105" s="93"/>
      <c r="B105" s="185" t="str">
        <f t="shared" si="59"/>
        <v>#REF!</v>
      </c>
      <c r="C105" s="95" t="s">
        <v>249</v>
      </c>
      <c r="D105" s="96" t="s">
        <v>250</v>
      </c>
      <c r="E105" s="97" t="str">
        <f t="shared" si="27"/>
        <v>N/A</v>
      </c>
      <c r="F105" s="133">
        <v>1310.0</v>
      </c>
      <c r="G105" s="133">
        <v>591.76</v>
      </c>
      <c r="H105" s="133">
        <f t="shared" si="73"/>
        <v>718.24</v>
      </c>
      <c r="I105" s="133">
        <v>591.76</v>
      </c>
      <c r="J105" s="133">
        <f t="shared" si="74"/>
        <v>718.24</v>
      </c>
      <c r="K105" s="134">
        <v>100.0</v>
      </c>
      <c r="L105" s="133">
        <v>1310.0</v>
      </c>
      <c r="M105" s="133">
        <v>1310.0</v>
      </c>
      <c r="N105" s="133">
        <v>0.0</v>
      </c>
      <c r="O105" s="133">
        <v>0.0</v>
      </c>
      <c r="P105" s="135">
        <f t="shared" si="75"/>
        <v>0</v>
      </c>
      <c r="Q105" s="100"/>
      <c r="R105" s="98"/>
      <c r="S105" s="98"/>
      <c r="T105" s="45"/>
      <c r="U105" s="45"/>
      <c r="V105" s="45"/>
      <c r="W105" s="135">
        <v>0.0</v>
      </c>
      <c r="X105" s="139" t="str">
        <f t="shared" si="69"/>
        <v>#REF!</v>
      </c>
      <c r="Y105" s="140">
        <v>0.0</v>
      </c>
      <c r="Z105" s="135">
        <v>0.0</v>
      </c>
      <c r="AA105" s="110">
        <v>0.0</v>
      </c>
      <c r="AB105" s="141">
        <v>0.0</v>
      </c>
      <c r="AC105" s="110">
        <v>0.0</v>
      </c>
      <c r="AD105" s="124">
        <v>0.0</v>
      </c>
      <c r="AE105" s="110">
        <v>0.0</v>
      </c>
      <c r="AF105" s="124">
        <v>0.0</v>
      </c>
      <c r="AG105" s="110">
        <v>0.0</v>
      </c>
      <c r="AH105" s="124">
        <v>0.0</v>
      </c>
      <c r="AI105" s="110">
        <v>0.0</v>
      </c>
      <c r="AJ105" s="124" t="str">
        <f t="shared" si="61"/>
        <v>#REF!</v>
      </c>
      <c r="AK105" s="107"/>
      <c r="AL105" s="103"/>
      <c r="AM105" s="124" t="str">
        <f t="shared" si="62"/>
        <v>#REF!</v>
      </c>
      <c r="AN105" s="107"/>
      <c r="AO105" s="103"/>
      <c r="AP105" s="124" t="str">
        <f t="shared" si="63"/>
        <v>#REF!</v>
      </c>
      <c r="AQ105" s="107"/>
      <c r="AR105" s="110">
        <v>0.0</v>
      </c>
      <c r="AS105" s="124" t="str">
        <f t="shared" si="64"/>
        <v>#REF!</v>
      </c>
      <c r="AT105" s="107"/>
      <c r="AU105" s="110">
        <v>0.0</v>
      </c>
      <c r="AV105" s="107"/>
      <c r="AW105" s="110">
        <v>0.0</v>
      </c>
      <c r="AX105" s="107"/>
      <c r="AY105" s="110">
        <v>0.0</v>
      </c>
      <c r="AZ105" s="107"/>
      <c r="BA105" s="110">
        <v>0.0</v>
      </c>
      <c r="BB105" s="124" t="str">
        <f t="shared" si="65"/>
        <v>#REF!</v>
      </c>
      <c r="BC105" s="107"/>
      <c r="BD105" s="103"/>
      <c r="BE105" s="129" t="str">
        <f t="shared" si="66"/>
        <v>#REF!</v>
      </c>
      <c r="BF105" s="107"/>
      <c r="BG105" s="103"/>
      <c r="BH105" s="124" t="str">
        <f t="shared" si="67"/>
        <v>#REF!</v>
      </c>
      <c r="BI105" s="107"/>
      <c r="BJ105" s="103"/>
      <c r="BK105" s="124" t="str">
        <f t="shared" si="57"/>
        <v>#REF!</v>
      </c>
      <c r="BL105" s="107"/>
      <c r="BM105" s="103"/>
      <c r="BN105" s="124" t="str">
        <f t="shared" si="68"/>
        <v>#REF!</v>
      </c>
      <c r="BO105" s="107"/>
      <c r="BP105" s="103"/>
      <c r="BQ105" s="107"/>
      <c r="BR105" s="103"/>
      <c r="BS105" s="107" t="str">
        <f t="shared" si="30"/>
        <v>#REF!</v>
      </c>
      <c r="BT105" s="107"/>
      <c r="BU105" s="103"/>
      <c r="BV105" s="107"/>
      <c r="BW105" s="117" t="str">
        <f t="shared" si="31"/>
        <v>#REF!</v>
      </c>
      <c r="BX105" s="112"/>
      <c r="BY105" s="110">
        <v>0.0</v>
      </c>
      <c r="BZ105" s="2"/>
      <c r="CA105" s="2"/>
      <c r="CB105" s="112"/>
      <c r="CC105" s="110">
        <v>0.0</v>
      </c>
      <c r="CD105" s="112"/>
      <c r="CE105" s="110">
        <v>0.0</v>
      </c>
      <c r="CF105" s="112"/>
      <c r="CG105" s="110">
        <v>0.0</v>
      </c>
      <c r="CH105" s="112"/>
      <c r="CI105" s="110">
        <v>0.0</v>
      </c>
      <c r="CJ105" s="112"/>
      <c r="CK105" s="110">
        <v>0.0</v>
      </c>
      <c r="CL105" s="112"/>
      <c r="CM105" s="110">
        <v>0.0</v>
      </c>
      <c r="CN105" s="112"/>
      <c r="CO105" s="110">
        <v>0.0</v>
      </c>
      <c r="CP105" s="112"/>
      <c r="CQ105" s="110">
        <v>0.0</v>
      </c>
      <c r="CR105" s="113">
        <f t="shared" si="45"/>
        <v>0</v>
      </c>
      <c r="CS105" s="113">
        <f t="shared" si="26"/>
        <v>0</v>
      </c>
      <c r="CT105" s="1"/>
      <c r="CU105" s="114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16"/>
      <c r="DH105" s="116"/>
      <c r="DI105" s="116"/>
      <c r="DJ105" s="116"/>
      <c r="DK105" s="116"/>
      <c r="DL105" s="1"/>
      <c r="DM105" s="1"/>
      <c r="DN105" s="1"/>
      <c r="DO105" s="1"/>
      <c r="DP105" s="1"/>
    </row>
    <row r="106">
      <c r="A106" s="93"/>
      <c r="B106" s="185" t="str">
        <f t="shared" si="59"/>
        <v>#REF!</v>
      </c>
      <c r="C106" s="95" t="s">
        <v>251</v>
      </c>
      <c r="D106" s="96" t="s">
        <v>252</v>
      </c>
      <c r="E106" s="97" t="str">
        <f t="shared" si="27"/>
        <v>N/A</v>
      </c>
      <c r="F106" s="133">
        <v>9068.25</v>
      </c>
      <c r="G106" s="133">
        <v>3890.71</v>
      </c>
      <c r="H106" s="133">
        <f t="shared" si="73"/>
        <v>5177.54</v>
      </c>
      <c r="I106" s="133">
        <v>3890.71</v>
      </c>
      <c r="J106" s="133">
        <f t="shared" si="74"/>
        <v>5177.54</v>
      </c>
      <c r="K106" s="134">
        <v>100.0</v>
      </c>
      <c r="L106" s="133">
        <v>9068.25</v>
      </c>
      <c r="M106" s="133">
        <v>9068.25</v>
      </c>
      <c r="N106" s="133">
        <v>0.0</v>
      </c>
      <c r="O106" s="133">
        <v>0.0</v>
      </c>
      <c r="P106" s="135">
        <f t="shared" si="75"/>
        <v>0</v>
      </c>
      <c r="Q106" s="100"/>
      <c r="R106" s="98"/>
      <c r="S106" s="98"/>
      <c r="T106" s="45"/>
      <c r="U106" s="45"/>
      <c r="V106" s="45"/>
      <c r="W106" s="135">
        <v>0.0</v>
      </c>
      <c r="X106" s="139" t="str">
        <f t="shared" si="69"/>
        <v>#REF!</v>
      </c>
      <c r="Y106" s="140">
        <v>0.0</v>
      </c>
      <c r="Z106" s="135">
        <v>0.0</v>
      </c>
      <c r="AA106" s="110">
        <v>0.0</v>
      </c>
      <c r="AB106" s="141">
        <v>0.0</v>
      </c>
      <c r="AC106" s="110">
        <v>0.0</v>
      </c>
      <c r="AD106" s="124">
        <v>0.0</v>
      </c>
      <c r="AE106" s="110">
        <v>0.0</v>
      </c>
      <c r="AF106" s="124">
        <v>0.0</v>
      </c>
      <c r="AG106" s="110">
        <v>0.0</v>
      </c>
      <c r="AH106" s="124">
        <v>0.0</v>
      </c>
      <c r="AI106" s="110">
        <v>0.0</v>
      </c>
      <c r="AJ106" s="124" t="str">
        <f t="shared" si="61"/>
        <v>#REF!</v>
      </c>
      <c r="AK106" s="107"/>
      <c r="AL106" s="103"/>
      <c r="AM106" s="124" t="str">
        <f t="shared" si="62"/>
        <v>#REF!</v>
      </c>
      <c r="AN106" s="107"/>
      <c r="AO106" s="103"/>
      <c r="AP106" s="124" t="str">
        <f t="shared" si="63"/>
        <v>#REF!</v>
      </c>
      <c r="AQ106" s="107"/>
      <c r="AR106" s="110">
        <v>0.0</v>
      </c>
      <c r="AS106" s="124" t="str">
        <f t="shared" si="64"/>
        <v>#REF!</v>
      </c>
      <c r="AT106" s="107"/>
      <c r="AU106" s="110">
        <v>0.0</v>
      </c>
      <c r="AV106" s="107"/>
      <c r="AW106" s="110">
        <v>0.0</v>
      </c>
      <c r="AX106" s="107"/>
      <c r="AY106" s="110">
        <v>0.0</v>
      </c>
      <c r="AZ106" s="107"/>
      <c r="BA106" s="110">
        <v>0.0</v>
      </c>
      <c r="BB106" s="124" t="str">
        <f t="shared" si="65"/>
        <v>#REF!</v>
      </c>
      <c r="BC106" s="107"/>
      <c r="BD106" s="103"/>
      <c r="BE106" s="129" t="str">
        <f t="shared" si="66"/>
        <v>#REF!</v>
      </c>
      <c r="BF106" s="107"/>
      <c r="BG106" s="103"/>
      <c r="BH106" s="124" t="str">
        <f t="shared" si="67"/>
        <v>#REF!</v>
      </c>
      <c r="BI106" s="107"/>
      <c r="BJ106" s="103"/>
      <c r="BK106" s="124" t="str">
        <f t="shared" si="57"/>
        <v>#REF!</v>
      </c>
      <c r="BL106" s="107"/>
      <c r="BM106" s="103"/>
      <c r="BN106" s="124" t="str">
        <f t="shared" si="68"/>
        <v>#REF!</v>
      </c>
      <c r="BO106" s="107"/>
      <c r="BP106" s="103"/>
      <c r="BQ106" s="107"/>
      <c r="BR106" s="103"/>
      <c r="BS106" s="107" t="str">
        <f t="shared" si="30"/>
        <v>#REF!</v>
      </c>
      <c r="BT106" s="107"/>
      <c r="BU106" s="103"/>
      <c r="BV106" s="107"/>
      <c r="BW106" s="117" t="str">
        <f t="shared" si="31"/>
        <v>#REF!</v>
      </c>
      <c r="BX106" s="112"/>
      <c r="BY106" s="110">
        <v>0.0</v>
      </c>
      <c r="BZ106" s="2"/>
      <c r="CA106" s="2"/>
      <c r="CB106" s="112"/>
      <c r="CC106" s="110">
        <v>0.0</v>
      </c>
      <c r="CD106" s="112"/>
      <c r="CE106" s="110">
        <v>0.0</v>
      </c>
      <c r="CF106" s="112"/>
      <c r="CG106" s="110">
        <v>0.0</v>
      </c>
      <c r="CH106" s="112"/>
      <c r="CI106" s="110">
        <v>0.0</v>
      </c>
      <c r="CJ106" s="112"/>
      <c r="CK106" s="110">
        <v>0.0</v>
      </c>
      <c r="CL106" s="112"/>
      <c r="CM106" s="110">
        <v>0.0</v>
      </c>
      <c r="CN106" s="112"/>
      <c r="CO106" s="110">
        <v>0.0</v>
      </c>
      <c r="CP106" s="112"/>
      <c r="CQ106" s="110">
        <v>0.0</v>
      </c>
      <c r="CR106" s="113">
        <f t="shared" si="45"/>
        <v>0</v>
      </c>
      <c r="CS106" s="113">
        <f t="shared" si="26"/>
        <v>0</v>
      </c>
      <c r="CT106" s="1"/>
      <c r="CU106" s="114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16"/>
      <c r="DH106" s="116"/>
      <c r="DI106" s="116"/>
      <c r="DJ106" s="116"/>
      <c r="DK106" s="116"/>
      <c r="DL106" s="1"/>
      <c r="DM106" s="1"/>
      <c r="DN106" s="1"/>
      <c r="DO106" s="1"/>
      <c r="DP106" s="1"/>
    </row>
    <row r="107">
      <c r="A107" s="93"/>
      <c r="B107" s="185" t="str">
        <f t="shared" si="59"/>
        <v>#REF!</v>
      </c>
      <c r="C107" s="95" t="s">
        <v>253</v>
      </c>
      <c r="D107" s="96" t="s">
        <v>254</v>
      </c>
      <c r="E107" s="97" t="str">
        <f t="shared" si="27"/>
        <v>N/A</v>
      </c>
      <c r="F107" s="133">
        <v>7490.5</v>
      </c>
      <c r="G107" s="133">
        <v>3719.39</v>
      </c>
      <c r="H107" s="133">
        <f t="shared" si="73"/>
        <v>3771.11</v>
      </c>
      <c r="I107" s="133">
        <v>3719.39</v>
      </c>
      <c r="J107" s="133">
        <f t="shared" si="74"/>
        <v>3771.11</v>
      </c>
      <c r="K107" s="134">
        <v>100.0</v>
      </c>
      <c r="L107" s="133">
        <v>7490.5</v>
      </c>
      <c r="M107" s="133">
        <v>7490.5</v>
      </c>
      <c r="N107" s="133">
        <v>0.0</v>
      </c>
      <c r="O107" s="133">
        <v>0.0</v>
      </c>
      <c r="P107" s="135">
        <f t="shared" si="75"/>
        <v>0</v>
      </c>
      <c r="Q107" s="100"/>
      <c r="R107" s="98"/>
      <c r="S107" s="98"/>
      <c r="T107" s="45"/>
      <c r="U107" s="45"/>
      <c r="V107" s="45"/>
      <c r="W107" s="135">
        <v>0.0</v>
      </c>
      <c r="X107" s="139" t="str">
        <f t="shared" si="69"/>
        <v>#REF!</v>
      </c>
      <c r="Y107" s="140">
        <v>0.0</v>
      </c>
      <c r="Z107" s="135">
        <v>0.0</v>
      </c>
      <c r="AA107" s="110">
        <v>0.0</v>
      </c>
      <c r="AB107" s="141">
        <v>0.0</v>
      </c>
      <c r="AC107" s="110">
        <v>0.0</v>
      </c>
      <c r="AD107" s="124">
        <v>0.0</v>
      </c>
      <c r="AE107" s="110">
        <v>0.0</v>
      </c>
      <c r="AF107" s="124">
        <v>0.0</v>
      </c>
      <c r="AG107" s="110">
        <v>0.0</v>
      </c>
      <c r="AH107" s="124">
        <v>0.0</v>
      </c>
      <c r="AI107" s="110">
        <v>0.0</v>
      </c>
      <c r="AJ107" s="124" t="str">
        <f t="shared" si="61"/>
        <v>#REF!</v>
      </c>
      <c r="AK107" s="107"/>
      <c r="AL107" s="103"/>
      <c r="AM107" s="124" t="str">
        <f t="shared" si="62"/>
        <v>#REF!</v>
      </c>
      <c r="AN107" s="107"/>
      <c r="AO107" s="103"/>
      <c r="AP107" s="124" t="str">
        <f t="shared" si="63"/>
        <v>#REF!</v>
      </c>
      <c r="AQ107" s="107"/>
      <c r="AR107" s="110">
        <v>0.0</v>
      </c>
      <c r="AS107" s="124" t="str">
        <f t="shared" si="64"/>
        <v>#REF!</v>
      </c>
      <c r="AT107" s="107"/>
      <c r="AU107" s="110">
        <v>0.0</v>
      </c>
      <c r="AV107" s="107"/>
      <c r="AW107" s="110">
        <v>0.0</v>
      </c>
      <c r="AX107" s="107"/>
      <c r="AY107" s="110">
        <v>0.0</v>
      </c>
      <c r="AZ107" s="107"/>
      <c r="BA107" s="110">
        <v>0.0</v>
      </c>
      <c r="BB107" s="124" t="str">
        <f t="shared" si="65"/>
        <v>#REF!</v>
      </c>
      <c r="BC107" s="107"/>
      <c r="BD107" s="103"/>
      <c r="BE107" s="129" t="str">
        <f t="shared" si="66"/>
        <v>#REF!</v>
      </c>
      <c r="BF107" s="107"/>
      <c r="BG107" s="103"/>
      <c r="BH107" s="124" t="str">
        <f t="shared" si="67"/>
        <v>#REF!</v>
      </c>
      <c r="BI107" s="107"/>
      <c r="BJ107" s="103"/>
      <c r="BK107" s="124" t="str">
        <f t="shared" si="57"/>
        <v>#REF!</v>
      </c>
      <c r="BL107" s="107"/>
      <c r="BM107" s="103"/>
      <c r="BN107" s="124" t="str">
        <f t="shared" si="68"/>
        <v>#REF!</v>
      </c>
      <c r="BO107" s="107"/>
      <c r="BP107" s="103"/>
      <c r="BQ107" s="107"/>
      <c r="BR107" s="103"/>
      <c r="BS107" s="107" t="str">
        <f t="shared" si="30"/>
        <v>#REF!</v>
      </c>
      <c r="BT107" s="107"/>
      <c r="BU107" s="103"/>
      <c r="BV107" s="107"/>
      <c r="BW107" s="117" t="str">
        <f t="shared" si="31"/>
        <v>#REF!</v>
      </c>
      <c r="BX107" s="112"/>
      <c r="BY107" s="110">
        <v>0.0</v>
      </c>
      <c r="BZ107" s="2"/>
      <c r="CA107" s="2"/>
      <c r="CB107" s="112"/>
      <c r="CC107" s="110">
        <v>0.0</v>
      </c>
      <c r="CD107" s="112"/>
      <c r="CE107" s="110">
        <v>0.0</v>
      </c>
      <c r="CF107" s="112"/>
      <c r="CG107" s="110">
        <v>0.0</v>
      </c>
      <c r="CH107" s="112"/>
      <c r="CI107" s="110">
        <v>0.0</v>
      </c>
      <c r="CJ107" s="112"/>
      <c r="CK107" s="110">
        <v>0.0</v>
      </c>
      <c r="CL107" s="112"/>
      <c r="CM107" s="110">
        <v>0.0</v>
      </c>
      <c r="CN107" s="112"/>
      <c r="CO107" s="110">
        <v>0.0</v>
      </c>
      <c r="CP107" s="112"/>
      <c r="CQ107" s="110">
        <v>0.0</v>
      </c>
      <c r="CR107" s="113">
        <f t="shared" si="45"/>
        <v>0</v>
      </c>
      <c r="CS107" s="113">
        <f t="shared" si="26"/>
        <v>0</v>
      </c>
      <c r="CT107" s="1"/>
      <c r="CU107" s="114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16"/>
      <c r="DH107" s="116"/>
      <c r="DI107" s="116"/>
      <c r="DJ107" s="116"/>
      <c r="DK107" s="116"/>
      <c r="DL107" s="1"/>
      <c r="DM107" s="1"/>
      <c r="DN107" s="1"/>
      <c r="DO107" s="1"/>
      <c r="DP107" s="1"/>
    </row>
    <row r="108">
      <c r="A108" s="93"/>
      <c r="B108" s="185" t="str">
        <f t="shared" si="59"/>
        <v>#REF!</v>
      </c>
      <c r="C108" s="95" t="s">
        <v>255</v>
      </c>
      <c r="D108" s="96" t="s">
        <v>256</v>
      </c>
      <c r="E108" s="97" t="str">
        <f t="shared" si="27"/>
        <v>N/A</v>
      </c>
      <c r="F108" s="133">
        <v>4975.5</v>
      </c>
      <c r="G108" s="133">
        <v>1201.38</v>
      </c>
      <c r="H108" s="133">
        <f t="shared" si="73"/>
        <v>3774.12</v>
      </c>
      <c r="I108" s="133">
        <v>1201.38</v>
      </c>
      <c r="J108" s="133">
        <f t="shared" si="74"/>
        <v>3774.12</v>
      </c>
      <c r="K108" s="134">
        <v>100.0</v>
      </c>
      <c r="L108" s="133">
        <v>4975.5</v>
      </c>
      <c r="M108" s="133">
        <v>4975.5</v>
      </c>
      <c r="N108" s="133">
        <v>0.0</v>
      </c>
      <c r="O108" s="133">
        <v>0.0</v>
      </c>
      <c r="P108" s="135">
        <f t="shared" si="75"/>
        <v>0</v>
      </c>
      <c r="Q108" s="100"/>
      <c r="R108" s="98"/>
      <c r="S108" s="98"/>
      <c r="T108" s="45"/>
      <c r="U108" s="45"/>
      <c r="V108" s="45"/>
      <c r="W108" s="135">
        <v>0.0</v>
      </c>
      <c r="X108" s="139" t="str">
        <f t="shared" si="69"/>
        <v>#REF!</v>
      </c>
      <c r="Y108" s="140">
        <v>0.0</v>
      </c>
      <c r="Z108" s="135">
        <v>0.0</v>
      </c>
      <c r="AA108" s="110">
        <v>0.0</v>
      </c>
      <c r="AB108" s="141">
        <v>0.0</v>
      </c>
      <c r="AC108" s="110">
        <v>0.0</v>
      </c>
      <c r="AD108" s="124">
        <v>0.0</v>
      </c>
      <c r="AE108" s="110">
        <v>0.0</v>
      </c>
      <c r="AF108" s="124">
        <v>0.0</v>
      </c>
      <c r="AG108" s="110">
        <v>0.0</v>
      </c>
      <c r="AH108" s="124">
        <v>0.0</v>
      </c>
      <c r="AI108" s="110">
        <v>0.0</v>
      </c>
      <c r="AJ108" s="124" t="str">
        <f t="shared" si="61"/>
        <v>#REF!</v>
      </c>
      <c r="AK108" s="107"/>
      <c r="AL108" s="103"/>
      <c r="AM108" s="124" t="str">
        <f t="shared" si="62"/>
        <v>#REF!</v>
      </c>
      <c r="AN108" s="107"/>
      <c r="AO108" s="103"/>
      <c r="AP108" s="124" t="str">
        <f t="shared" si="63"/>
        <v>#REF!</v>
      </c>
      <c r="AQ108" s="107"/>
      <c r="AR108" s="110">
        <v>0.0</v>
      </c>
      <c r="AS108" s="124" t="str">
        <f t="shared" si="64"/>
        <v>#REF!</v>
      </c>
      <c r="AT108" s="107"/>
      <c r="AU108" s="110">
        <v>0.0</v>
      </c>
      <c r="AV108" s="107"/>
      <c r="AW108" s="110">
        <v>0.0</v>
      </c>
      <c r="AX108" s="107"/>
      <c r="AY108" s="110">
        <v>0.0</v>
      </c>
      <c r="AZ108" s="107"/>
      <c r="BA108" s="110">
        <v>0.0</v>
      </c>
      <c r="BB108" s="124" t="str">
        <f t="shared" si="65"/>
        <v>#REF!</v>
      </c>
      <c r="BC108" s="107"/>
      <c r="BD108" s="103"/>
      <c r="BE108" s="129" t="str">
        <f t="shared" si="66"/>
        <v>#REF!</v>
      </c>
      <c r="BF108" s="107"/>
      <c r="BG108" s="103"/>
      <c r="BH108" s="124" t="str">
        <f t="shared" si="67"/>
        <v>#REF!</v>
      </c>
      <c r="BI108" s="107"/>
      <c r="BJ108" s="103"/>
      <c r="BK108" s="124" t="str">
        <f t="shared" si="57"/>
        <v>#REF!</v>
      </c>
      <c r="BL108" s="107"/>
      <c r="BM108" s="103"/>
      <c r="BN108" s="124" t="str">
        <f t="shared" si="68"/>
        <v>#REF!</v>
      </c>
      <c r="BO108" s="107"/>
      <c r="BP108" s="103"/>
      <c r="BQ108" s="107"/>
      <c r="BR108" s="103"/>
      <c r="BS108" s="107" t="str">
        <f t="shared" si="30"/>
        <v>#REF!</v>
      </c>
      <c r="BT108" s="107"/>
      <c r="BU108" s="103"/>
      <c r="BV108" s="107"/>
      <c r="BW108" s="117" t="str">
        <f t="shared" si="31"/>
        <v>#REF!</v>
      </c>
      <c r="BX108" s="112"/>
      <c r="BY108" s="110">
        <v>0.0</v>
      </c>
      <c r="BZ108" s="2"/>
      <c r="CA108" s="2"/>
      <c r="CB108" s="112"/>
      <c r="CC108" s="110">
        <v>0.0</v>
      </c>
      <c r="CD108" s="112"/>
      <c r="CE108" s="110">
        <v>0.0</v>
      </c>
      <c r="CF108" s="112"/>
      <c r="CG108" s="110">
        <v>0.0</v>
      </c>
      <c r="CH108" s="112"/>
      <c r="CI108" s="110">
        <v>0.0</v>
      </c>
      <c r="CJ108" s="112"/>
      <c r="CK108" s="110">
        <v>0.0</v>
      </c>
      <c r="CL108" s="112"/>
      <c r="CM108" s="110">
        <v>0.0</v>
      </c>
      <c r="CN108" s="112"/>
      <c r="CO108" s="110">
        <v>0.0</v>
      </c>
      <c r="CP108" s="112"/>
      <c r="CQ108" s="110">
        <v>0.0</v>
      </c>
      <c r="CR108" s="113">
        <f t="shared" si="45"/>
        <v>0</v>
      </c>
      <c r="CS108" s="113">
        <f t="shared" si="26"/>
        <v>0</v>
      </c>
      <c r="CT108" s="1"/>
      <c r="CU108" s="114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16"/>
      <c r="DH108" s="116"/>
      <c r="DI108" s="116"/>
      <c r="DJ108" s="116"/>
      <c r="DK108" s="116"/>
      <c r="DL108" s="1"/>
      <c r="DM108" s="1"/>
      <c r="DN108" s="1"/>
      <c r="DO108" s="1"/>
      <c r="DP108" s="1"/>
    </row>
    <row r="109">
      <c r="A109" s="93"/>
      <c r="B109" s="185" t="str">
        <f t="shared" si="59"/>
        <v>#REF!</v>
      </c>
      <c r="C109" s="95" t="s">
        <v>257</v>
      </c>
      <c r="D109" s="96" t="s">
        <v>258</v>
      </c>
      <c r="E109" s="97" t="str">
        <f t="shared" si="27"/>
        <v>N/A</v>
      </c>
      <c r="F109" s="133">
        <v>5778.0</v>
      </c>
      <c r="G109" s="133">
        <v>1429.53</v>
      </c>
      <c r="H109" s="133">
        <f t="shared" si="73"/>
        <v>4348.47</v>
      </c>
      <c r="I109" s="133">
        <v>1429.53</v>
      </c>
      <c r="J109" s="133">
        <f t="shared" si="74"/>
        <v>4348.47</v>
      </c>
      <c r="K109" s="134">
        <v>100.0</v>
      </c>
      <c r="L109" s="133">
        <v>5778.0</v>
      </c>
      <c r="M109" s="133">
        <v>5778.0</v>
      </c>
      <c r="N109" s="133">
        <v>0.0</v>
      </c>
      <c r="O109" s="133">
        <v>0.0</v>
      </c>
      <c r="P109" s="135">
        <f t="shared" si="75"/>
        <v>0</v>
      </c>
      <c r="Q109" s="100"/>
      <c r="R109" s="98"/>
      <c r="S109" s="98"/>
      <c r="T109" s="45"/>
      <c r="U109" s="45"/>
      <c r="V109" s="45"/>
      <c r="W109" s="135">
        <v>0.0</v>
      </c>
      <c r="X109" s="139" t="str">
        <f t="shared" si="69"/>
        <v>#REF!</v>
      </c>
      <c r="Y109" s="140">
        <v>0.0</v>
      </c>
      <c r="Z109" s="135">
        <v>0.0</v>
      </c>
      <c r="AA109" s="110">
        <v>0.0</v>
      </c>
      <c r="AB109" s="141">
        <v>0.0</v>
      </c>
      <c r="AC109" s="110">
        <v>0.0</v>
      </c>
      <c r="AD109" s="124">
        <v>0.0</v>
      </c>
      <c r="AE109" s="110">
        <v>0.0</v>
      </c>
      <c r="AF109" s="124">
        <v>0.0</v>
      </c>
      <c r="AG109" s="110">
        <v>0.0</v>
      </c>
      <c r="AH109" s="124">
        <v>0.0</v>
      </c>
      <c r="AI109" s="110">
        <v>0.0</v>
      </c>
      <c r="AJ109" s="124" t="str">
        <f t="shared" si="61"/>
        <v>#REF!</v>
      </c>
      <c r="AK109" s="107"/>
      <c r="AL109" s="103"/>
      <c r="AM109" s="124" t="str">
        <f t="shared" si="62"/>
        <v>#REF!</v>
      </c>
      <c r="AN109" s="107"/>
      <c r="AO109" s="103"/>
      <c r="AP109" s="124" t="str">
        <f t="shared" si="63"/>
        <v>#REF!</v>
      </c>
      <c r="AQ109" s="107"/>
      <c r="AR109" s="110">
        <v>0.0</v>
      </c>
      <c r="AS109" s="124" t="str">
        <f t="shared" si="64"/>
        <v>#REF!</v>
      </c>
      <c r="AT109" s="107"/>
      <c r="AU109" s="110">
        <v>0.0</v>
      </c>
      <c r="AV109" s="107"/>
      <c r="AW109" s="110">
        <v>0.0</v>
      </c>
      <c r="AX109" s="107"/>
      <c r="AY109" s="110">
        <v>0.0</v>
      </c>
      <c r="AZ109" s="107"/>
      <c r="BA109" s="110">
        <v>0.0</v>
      </c>
      <c r="BB109" s="124" t="str">
        <f t="shared" si="65"/>
        <v>#REF!</v>
      </c>
      <c r="BC109" s="107"/>
      <c r="BD109" s="103"/>
      <c r="BE109" s="129" t="str">
        <f t="shared" si="66"/>
        <v>#REF!</v>
      </c>
      <c r="BF109" s="107"/>
      <c r="BG109" s="103"/>
      <c r="BH109" s="124" t="str">
        <f t="shared" si="67"/>
        <v>#REF!</v>
      </c>
      <c r="BI109" s="107"/>
      <c r="BJ109" s="103"/>
      <c r="BK109" s="124" t="str">
        <f t="shared" si="57"/>
        <v>#REF!</v>
      </c>
      <c r="BL109" s="107"/>
      <c r="BM109" s="103"/>
      <c r="BN109" s="124" t="str">
        <f t="shared" si="68"/>
        <v>#REF!</v>
      </c>
      <c r="BO109" s="107"/>
      <c r="BP109" s="103"/>
      <c r="BQ109" s="107"/>
      <c r="BR109" s="103"/>
      <c r="BS109" s="107" t="str">
        <f t="shared" si="30"/>
        <v>#REF!</v>
      </c>
      <c r="BT109" s="107"/>
      <c r="BU109" s="103"/>
      <c r="BV109" s="107"/>
      <c r="BW109" s="117" t="str">
        <f t="shared" si="31"/>
        <v>#REF!</v>
      </c>
      <c r="BX109" s="112"/>
      <c r="BY109" s="110">
        <v>0.0</v>
      </c>
      <c r="BZ109" s="2"/>
      <c r="CA109" s="2"/>
      <c r="CB109" s="112"/>
      <c r="CC109" s="110">
        <v>0.0</v>
      </c>
      <c r="CD109" s="112"/>
      <c r="CE109" s="110">
        <v>0.0</v>
      </c>
      <c r="CF109" s="112"/>
      <c r="CG109" s="110">
        <v>0.0</v>
      </c>
      <c r="CH109" s="112"/>
      <c r="CI109" s="110">
        <v>0.0</v>
      </c>
      <c r="CJ109" s="112"/>
      <c r="CK109" s="110">
        <v>0.0</v>
      </c>
      <c r="CL109" s="112"/>
      <c r="CM109" s="110">
        <v>0.0</v>
      </c>
      <c r="CN109" s="112"/>
      <c r="CO109" s="110">
        <v>0.0</v>
      </c>
      <c r="CP109" s="112"/>
      <c r="CQ109" s="110">
        <v>0.0</v>
      </c>
      <c r="CR109" s="113">
        <f t="shared" si="45"/>
        <v>0</v>
      </c>
      <c r="CS109" s="113">
        <f t="shared" si="26"/>
        <v>0</v>
      </c>
      <c r="CT109" s="1"/>
      <c r="CU109" s="114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16"/>
      <c r="DH109" s="116"/>
      <c r="DI109" s="116"/>
      <c r="DJ109" s="116"/>
      <c r="DK109" s="116"/>
      <c r="DL109" s="1"/>
      <c r="DM109" s="1"/>
      <c r="DN109" s="1"/>
      <c r="DO109" s="1"/>
      <c r="DP109" s="1"/>
    </row>
    <row r="110">
      <c r="A110" s="93"/>
      <c r="B110" s="185" t="str">
        <f t="shared" si="59"/>
        <v>#REF!</v>
      </c>
      <c r="C110" s="95" t="s">
        <v>259</v>
      </c>
      <c r="D110" s="96" t="s">
        <v>260</v>
      </c>
      <c r="E110" s="97" t="str">
        <f t="shared" si="27"/>
        <v>N/A</v>
      </c>
      <c r="F110" s="133">
        <v>7232.0</v>
      </c>
      <c r="G110" s="133">
        <v>5592.86</v>
      </c>
      <c r="H110" s="133">
        <f t="shared" si="73"/>
        <v>1639.14</v>
      </c>
      <c r="I110" s="133">
        <v>5592.86</v>
      </c>
      <c r="J110" s="133">
        <f t="shared" si="74"/>
        <v>1639.14</v>
      </c>
      <c r="K110" s="134">
        <v>100.0</v>
      </c>
      <c r="L110" s="133">
        <v>7232.0</v>
      </c>
      <c r="M110" s="133">
        <v>7232.0</v>
      </c>
      <c r="N110" s="133">
        <v>0.0</v>
      </c>
      <c r="O110" s="133">
        <v>0.0</v>
      </c>
      <c r="P110" s="135">
        <f t="shared" si="75"/>
        <v>0</v>
      </c>
      <c r="Q110" s="100"/>
      <c r="R110" s="98"/>
      <c r="S110" s="98"/>
      <c r="T110" s="45"/>
      <c r="U110" s="45"/>
      <c r="V110" s="45"/>
      <c r="W110" s="135">
        <v>0.0</v>
      </c>
      <c r="X110" s="139" t="str">
        <f t="shared" si="69"/>
        <v>#REF!</v>
      </c>
      <c r="Y110" s="140">
        <v>0.0</v>
      </c>
      <c r="Z110" s="135">
        <v>0.0</v>
      </c>
      <c r="AA110" s="110">
        <v>0.0</v>
      </c>
      <c r="AB110" s="141">
        <v>0.0</v>
      </c>
      <c r="AC110" s="110">
        <v>0.0</v>
      </c>
      <c r="AD110" s="124">
        <v>0.0</v>
      </c>
      <c r="AE110" s="110">
        <v>0.0</v>
      </c>
      <c r="AF110" s="124">
        <v>0.0</v>
      </c>
      <c r="AG110" s="110">
        <v>0.0</v>
      </c>
      <c r="AH110" s="124">
        <v>0.0</v>
      </c>
      <c r="AI110" s="110">
        <v>0.0</v>
      </c>
      <c r="AJ110" s="124" t="str">
        <f t="shared" si="61"/>
        <v>#REF!</v>
      </c>
      <c r="AK110" s="107"/>
      <c r="AL110" s="103"/>
      <c r="AM110" s="124" t="str">
        <f t="shared" si="62"/>
        <v>#REF!</v>
      </c>
      <c r="AN110" s="107"/>
      <c r="AO110" s="103"/>
      <c r="AP110" s="124" t="str">
        <f t="shared" si="63"/>
        <v>#REF!</v>
      </c>
      <c r="AQ110" s="107"/>
      <c r="AR110" s="110">
        <v>0.0</v>
      </c>
      <c r="AS110" s="124" t="str">
        <f t="shared" si="64"/>
        <v>#REF!</v>
      </c>
      <c r="AT110" s="107"/>
      <c r="AU110" s="110">
        <v>0.0</v>
      </c>
      <c r="AV110" s="107"/>
      <c r="AW110" s="110">
        <v>0.0</v>
      </c>
      <c r="AX110" s="107"/>
      <c r="AY110" s="110">
        <v>0.0</v>
      </c>
      <c r="AZ110" s="107"/>
      <c r="BA110" s="110">
        <v>0.0</v>
      </c>
      <c r="BB110" s="124" t="str">
        <f t="shared" si="65"/>
        <v>#REF!</v>
      </c>
      <c r="BC110" s="107"/>
      <c r="BD110" s="103"/>
      <c r="BE110" s="129" t="str">
        <f t="shared" si="66"/>
        <v>#REF!</v>
      </c>
      <c r="BF110" s="107"/>
      <c r="BG110" s="103"/>
      <c r="BH110" s="124" t="str">
        <f t="shared" si="67"/>
        <v>#REF!</v>
      </c>
      <c r="BI110" s="107"/>
      <c r="BJ110" s="103"/>
      <c r="BK110" s="124" t="str">
        <f t="shared" si="57"/>
        <v>#REF!</v>
      </c>
      <c r="BL110" s="107"/>
      <c r="BM110" s="103"/>
      <c r="BN110" s="124" t="str">
        <f t="shared" si="68"/>
        <v>#REF!</v>
      </c>
      <c r="BO110" s="107"/>
      <c r="BP110" s="103"/>
      <c r="BQ110" s="107"/>
      <c r="BR110" s="103"/>
      <c r="BS110" s="107" t="str">
        <f t="shared" si="30"/>
        <v>#REF!</v>
      </c>
      <c r="BT110" s="107"/>
      <c r="BU110" s="103"/>
      <c r="BV110" s="107"/>
      <c r="BW110" s="117" t="str">
        <f t="shared" si="31"/>
        <v>#REF!</v>
      </c>
      <c r="BX110" s="112"/>
      <c r="BY110" s="110">
        <v>0.0</v>
      </c>
      <c r="BZ110" s="2"/>
      <c r="CA110" s="2"/>
      <c r="CB110" s="112"/>
      <c r="CC110" s="110">
        <v>0.0</v>
      </c>
      <c r="CD110" s="112"/>
      <c r="CE110" s="110">
        <v>0.0</v>
      </c>
      <c r="CF110" s="112"/>
      <c r="CG110" s="110">
        <v>0.0</v>
      </c>
      <c r="CH110" s="112"/>
      <c r="CI110" s="110">
        <v>0.0</v>
      </c>
      <c r="CJ110" s="112"/>
      <c r="CK110" s="110">
        <v>0.0</v>
      </c>
      <c r="CL110" s="112"/>
      <c r="CM110" s="110">
        <v>0.0</v>
      </c>
      <c r="CN110" s="112"/>
      <c r="CO110" s="110">
        <v>0.0</v>
      </c>
      <c r="CP110" s="112"/>
      <c r="CQ110" s="110">
        <v>0.0</v>
      </c>
      <c r="CR110" s="113">
        <f t="shared" si="45"/>
        <v>0</v>
      </c>
      <c r="CS110" s="113">
        <f t="shared" si="26"/>
        <v>0</v>
      </c>
      <c r="CT110" s="1"/>
      <c r="CU110" s="114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16"/>
      <c r="DH110" s="116"/>
      <c r="DI110" s="116"/>
      <c r="DJ110" s="116"/>
      <c r="DK110" s="116"/>
      <c r="DL110" s="1"/>
      <c r="DM110" s="1"/>
      <c r="DN110" s="1"/>
      <c r="DO110" s="1"/>
      <c r="DP110" s="1"/>
    </row>
    <row r="111">
      <c r="A111" s="93"/>
      <c r="B111" s="185" t="str">
        <f t="shared" si="59"/>
        <v>#REF!</v>
      </c>
      <c r="C111" s="95" t="s">
        <v>261</v>
      </c>
      <c r="D111" s="96" t="s">
        <v>262</v>
      </c>
      <c r="E111" s="97" t="str">
        <f t="shared" si="27"/>
        <v>N/A</v>
      </c>
      <c r="F111" s="133">
        <v>3050.0</v>
      </c>
      <c r="G111" s="133">
        <v>227.55</v>
      </c>
      <c r="H111" s="133">
        <f t="shared" si="73"/>
        <v>2822.45</v>
      </c>
      <c r="I111" s="133">
        <v>227.55</v>
      </c>
      <c r="J111" s="133">
        <f t="shared" si="74"/>
        <v>2822.45</v>
      </c>
      <c r="K111" s="134">
        <v>100.0</v>
      </c>
      <c r="L111" s="133">
        <v>3050.0</v>
      </c>
      <c r="M111" s="133">
        <v>3050.0</v>
      </c>
      <c r="N111" s="133">
        <v>0.0</v>
      </c>
      <c r="O111" s="133">
        <v>0.0</v>
      </c>
      <c r="P111" s="135">
        <f t="shared" si="75"/>
        <v>0</v>
      </c>
      <c r="Q111" s="100"/>
      <c r="R111" s="98"/>
      <c r="S111" s="98"/>
      <c r="T111" s="45"/>
      <c r="U111" s="45"/>
      <c r="V111" s="45"/>
      <c r="W111" s="135">
        <v>0.0</v>
      </c>
      <c r="X111" s="139" t="str">
        <f t="shared" si="69"/>
        <v>#REF!</v>
      </c>
      <c r="Y111" s="140">
        <v>0.0</v>
      </c>
      <c r="Z111" s="135">
        <v>0.0</v>
      </c>
      <c r="AA111" s="110">
        <v>0.0</v>
      </c>
      <c r="AB111" s="141">
        <v>0.0</v>
      </c>
      <c r="AC111" s="110">
        <v>0.0</v>
      </c>
      <c r="AD111" s="124">
        <v>0.0</v>
      </c>
      <c r="AE111" s="110">
        <v>0.0</v>
      </c>
      <c r="AF111" s="124">
        <v>0.0</v>
      </c>
      <c r="AG111" s="110">
        <v>0.0</v>
      </c>
      <c r="AH111" s="124">
        <v>0.0</v>
      </c>
      <c r="AI111" s="110">
        <v>0.0</v>
      </c>
      <c r="AJ111" s="124" t="str">
        <f t="shared" si="61"/>
        <v>#REF!</v>
      </c>
      <c r="AK111" s="107"/>
      <c r="AL111" s="103"/>
      <c r="AM111" s="124" t="str">
        <f t="shared" si="62"/>
        <v>#REF!</v>
      </c>
      <c r="AN111" s="107"/>
      <c r="AO111" s="103"/>
      <c r="AP111" s="124" t="str">
        <f t="shared" si="63"/>
        <v>#REF!</v>
      </c>
      <c r="AQ111" s="107"/>
      <c r="AR111" s="110">
        <v>0.0</v>
      </c>
      <c r="AS111" s="124" t="str">
        <f t="shared" si="64"/>
        <v>#REF!</v>
      </c>
      <c r="AT111" s="107"/>
      <c r="AU111" s="110">
        <v>0.0</v>
      </c>
      <c r="AV111" s="107"/>
      <c r="AW111" s="110">
        <v>0.0</v>
      </c>
      <c r="AX111" s="107"/>
      <c r="AY111" s="110">
        <v>0.0</v>
      </c>
      <c r="AZ111" s="107"/>
      <c r="BA111" s="110">
        <v>0.0</v>
      </c>
      <c r="BB111" s="124" t="str">
        <f t="shared" si="65"/>
        <v>#REF!</v>
      </c>
      <c r="BC111" s="107"/>
      <c r="BD111" s="103"/>
      <c r="BE111" s="129" t="str">
        <f t="shared" si="66"/>
        <v>#REF!</v>
      </c>
      <c r="BF111" s="107"/>
      <c r="BG111" s="103"/>
      <c r="BH111" s="124" t="str">
        <f t="shared" si="67"/>
        <v>#REF!</v>
      </c>
      <c r="BI111" s="107"/>
      <c r="BJ111" s="103"/>
      <c r="BK111" s="124" t="str">
        <f t="shared" si="57"/>
        <v>#REF!</v>
      </c>
      <c r="BL111" s="107"/>
      <c r="BM111" s="103"/>
      <c r="BN111" s="124" t="str">
        <f t="shared" si="68"/>
        <v>#REF!</v>
      </c>
      <c r="BO111" s="107"/>
      <c r="BP111" s="103"/>
      <c r="BQ111" s="107"/>
      <c r="BR111" s="103"/>
      <c r="BS111" s="107" t="str">
        <f t="shared" si="30"/>
        <v>#REF!</v>
      </c>
      <c r="BT111" s="107"/>
      <c r="BU111" s="103"/>
      <c r="BV111" s="107"/>
      <c r="BW111" s="117" t="str">
        <f t="shared" si="31"/>
        <v>#REF!</v>
      </c>
      <c r="BX111" s="112"/>
      <c r="BY111" s="110">
        <v>0.0</v>
      </c>
      <c r="BZ111" s="2"/>
      <c r="CA111" s="2"/>
      <c r="CB111" s="112"/>
      <c r="CC111" s="110">
        <v>0.0</v>
      </c>
      <c r="CD111" s="112"/>
      <c r="CE111" s="110">
        <v>0.0</v>
      </c>
      <c r="CF111" s="112"/>
      <c r="CG111" s="110">
        <v>0.0</v>
      </c>
      <c r="CH111" s="112"/>
      <c r="CI111" s="110">
        <v>0.0</v>
      </c>
      <c r="CJ111" s="112"/>
      <c r="CK111" s="110">
        <v>0.0</v>
      </c>
      <c r="CL111" s="112"/>
      <c r="CM111" s="110">
        <v>0.0</v>
      </c>
      <c r="CN111" s="112"/>
      <c r="CO111" s="110">
        <v>0.0</v>
      </c>
      <c r="CP111" s="112"/>
      <c r="CQ111" s="110">
        <v>0.0</v>
      </c>
      <c r="CR111" s="113">
        <f t="shared" si="45"/>
        <v>0</v>
      </c>
      <c r="CS111" s="113">
        <f t="shared" si="26"/>
        <v>0</v>
      </c>
      <c r="CT111" s="1"/>
      <c r="CU111" s="114"/>
      <c r="CV111" s="1"/>
      <c r="CW111" s="1"/>
      <c r="CX111" s="1"/>
      <c r="CY111" s="1"/>
      <c r="CZ111" s="1"/>
      <c r="DA111" s="1"/>
      <c r="DB111" s="1"/>
      <c r="DC111" s="1"/>
      <c r="DD111" s="1"/>
      <c r="DE111" s="61"/>
      <c r="DF111" s="61"/>
      <c r="DG111" s="115"/>
      <c r="DH111" s="116"/>
      <c r="DI111" s="116"/>
      <c r="DJ111" s="116"/>
      <c r="DK111" s="116"/>
      <c r="DL111" s="1"/>
      <c r="DM111" s="1"/>
      <c r="DN111" s="1"/>
      <c r="DO111" s="1"/>
      <c r="DP111" s="1"/>
    </row>
    <row r="112">
      <c r="A112" s="93"/>
      <c r="B112" s="185" t="str">
        <f t="shared" si="59"/>
        <v>#REF!</v>
      </c>
      <c r="C112" s="95" t="s">
        <v>263</v>
      </c>
      <c r="D112" s="197" t="s">
        <v>264</v>
      </c>
      <c r="E112" s="97" t="str">
        <f t="shared" si="27"/>
        <v>N/A</v>
      </c>
      <c r="F112" s="133">
        <v>8385.6</v>
      </c>
      <c r="G112" s="133">
        <v>1241.44</v>
      </c>
      <c r="H112" s="133">
        <f t="shared" si="73"/>
        <v>7144.16</v>
      </c>
      <c r="I112" s="133">
        <v>1241.44</v>
      </c>
      <c r="J112" s="133">
        <f t="shared" si="74"/>
        <v>7144.16</v>
      </c>
      <c r="K112" s="134">
        <v>100.0</v>
      </c>
      <c r="L112" s="133">
        <v>8385.6</v>
      </c>
      <c r="M112" s="133">
        <v>8385.6</v>
      </c>
      <c r="N112" s="133">
        <v>0.0</v>
      </c>
      <c r="O112" s="133">
        <v>0.0</v>
      </c>
      <c r="P112" s="135">
        <f t="shared" si="75"/>
        <v>0</v>
      </c>
      <c r="Q112" s="100"/>
      <c r="R112" s="98"/>
      <c r="S112" s="98"/>
      <c r="T112" s="45"/>
      <c r="U112" s="45"/>
      <c r="V112" s="45"/>
      <c r="W112" s="135">
        <v>0.0</v>
      </c>
      <c r="X112" s="139" t="str">
        <f t="shared" si="69"/>
        <v>#REF!</v>
      </c>
      <c r="Y112" s="140">
        <v>0.0</v>
      </c>
      <c r="Z112" s="135">
        <v>0.0</v>
      </c>
      <c r="AA112" s="110">
        <v>0.0</v>
      </c>
      <c r="AB112" s="141">
        <v>0.0</v>
      </c>
      <c r="AC112" s="110">
        <v>0.0</v>
      </c>
      <c r="AD112" s="124">
        <v>0.0</v>
      </c>
      <c r="AE112" s="110">
        <v>0.0</v>
      </c>
      <c r="AF112" s="124">
        <v>0.0</v>
      </c>
      <c r="AG112" s="110">
        <v>0.0</v>
      </c>
      <c r="AH112" s="124">
        <v>0.0</v>
      </c>
      <c r="AI112" s="110">
        <v>0.0</v>
      </c>
      <c r="AJ112" s="124" t="str">
        <f t="shared" si="61"/>
        <v>#REF!</v>
      </c>
      <c r="AK112" s="107"/>
      <c r="AL112" s="103"/>
      <c r="AM112" s="124" t="str">
        <f t="shared" si="62"/>
        <v>#REF!</v>
      </c>
      <c r="AN112" s="107"/>
      <c r="AO112" s="103"/>
      <c r="AP112" s="124" t="str">
        <f t="shared" si="63"/>
        <v>#REF!</v>
      </c>
      <c r="AQ112" s="107"/>
      <c r="AR112" s="110">
        <v>0.0</v>
      </c>
      <c r="AS112" s="124" t="str">
        <f t="shared" si="64"/>
        <v>#REF!</v>
      </c>
      <c r="AT112" s="107"/>
      <c r="AU112" s="110">
        <v>0.0</v>
      </c>
      <c r="AV112" s="107"/>
      <c r="AW112" s="110">
        <v>0.0</v>
      </c>
      <c r="AX112" s="107"/>
      <c r="AY112" s="110">
        <v>0.0</v>
      </c>
      <c r="AZ112" s="107"/>
      <c r="BA112" s="110">
        <v>0.0</v>
      </c>
      <c r="BB112" s="124" t="str">
        <f t="shared" si="65"/>
        <v>#REF!</v>
      </c>
      <c r="BC112" s="107"/>
      <c r="BD112" s="103"/>
      <c r="BE112" s="129" t="str">
        <f t="shared" si="66"/>
        <v>#REF!</v>
      </c>
      <c r="BF112" s="107"/>
      <c r="BG112" s="103"/>
      <c r="BH112" s="124" t="str">
        <f t="shared" si="67"/>
        <v>#REF!</v>
      </c>
      <c r="BI112" s="107"/>
      <c r="BJ112" s="103"/>
      <c r="BK112" s="124" t="str">
        <f t="shared" si="57"/>
        <v>#REF!</v>
      </c>
      <c r="BL112" s="107"/>
      <c r="BM112" s="103"/>
      <c r="BN112" s="124" t="str">
        <f t="shared" si="68"/>
        <v>#REF!</v>
      </c>
      <c r="BO112" s="107"/>
      <c r="BP112" s="103"/>
      <c r="BQ112" s="107"/>
      <c r="BR112" s="103"/>
      <c r="BS112" s="107" t="str">
        <f t="shared" si="30"/>
        <v>#REF!</v>
      </c>
      <c r="BT112" s="107"/>
      <c r="BU112" s="103"/>
      <c r="BV112" s="107"/>
      <c r="BW112" s="117" t="str">
        <f t="shared" si="31"/>
        <v>#REF!</v>
      </c>
      <c r="BX112" s="112"/>
      <c r="BY112" s="110">
        <v>0.0</v>
      </c>
      <c r="BZ112" s="2"/>
      <c r="CA112" s="2"/>
      <c r="CB112" s="112"/>
      <c r="CC112" s="110">
        <v>0.0</v>
      </c>
      <c r="CD112" s="112"/>
      <c r="CE112" s="110">
        <v>0.0</v>
      </c>
      <c r="CF112" s="112"/>
      <c r="CG112" s="110">
        <v>0.0</v>
      </c>
      <c r="CH112" s="112"/>
      <c r="CI112" s="110">
        <v>0.0</v>
      </c>
      <c r="CJ112" s="112"/>
      <c r="CK112" s="110">
        <v>0.0</v>
      </c>
      <c r="CL112" s="112"/>
      <c r="CM112" s="110">
        <v>0.0</v>
      </c>
      <c r="CN112" s="112"/>
      <c r="CO112" s="110">
        <v>0.0</v>
      </c>
      <c r="CP112" s="112"/>
      <c r="CQ112" s="110">
        <v>0.0</v>
      </c>
      <c r="CR112" s="113">
        <f t="shared" si="45"/>
        <v>0</v>
      </c>
      <c r="CS112" s="113">
        <f t="shared" si="26"/>
        <v>0</v>
      </c>
      <c r="CT112" s="1"/>
      <c r="CU112" s="114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16"/>
      <c r="DH112" s="116"/>
      <c r="DI112" s="116"/>
      <c r="DJ112" s="116"/>
      <c r="DK112" s="116"/>
      <c r="DL112" s="1"/>
      <c r="DM112" s="1"/>
      <c r="DN112" s="1"/>
      <c r="DO112" s="1"/>
      <c r="DP112" s="1"/>
    </row>
    <row r="113">
      <c r="A113" s="189" t="s">
        <v>186</v>
      </c>
      <c r="B113" s="185" t="str">
        <f t="shared" si="59"/>
        <v>#REF!</v>
      </c>
      <c r="C113" s="95" t="s">
        <v>265</v>
      </c>
      <c r="D113" s="198" t="s">
        <v>266</v>
      </c>
      <c r="E113" s="97" t="str">
        <f t="shared" si="27"/>
        <v>N/A</v>
      </c>
      <c r="F113" s="133">
        <v>10162.33</v>
      </c>
      <c r="G113" s="133">
        <v>8261.51</v>
      </c>
      <c r="H113" s="133">
        <f t="shared" si="73"/>
        <v>1900.82</v>
      </c>
      <c r="I113" s="133">
        <v>8261.51</v>
      </c>
      <c r="J113" s="133">
        <f t="shared" si="74"/>
        <v>1900.82</v>
      </c>
      <c r="K113" s="134">
        <v>100.0</v>
      </c>
      <c r="L113" s="133">
        <v>10162.33</v>
      </c>
      <c r="M113" s="133">
        <v>10162.33</v>
      </c>
      <c r="N113" s="133">
        <v>0.0</v>
      </c>
      <c r="O113" s="133">
        <v>0.0</v>
      </c>
      <c r="P113" s="135">
        <f t="shared" si="75"/>
        <v>0</v>
      </c>
      <c r="Q113" s="100"/>
      <c r="R113" s="98"/>
      <c r="S113" s="98"/>
      <c r="T113" s="45"/>
      <c r="U113" s="45"/>
      <c r="V113" s="45"/>
      <c r="W113" s="135">
        <v>0.0</v>
      </c>
      <c r="X113" s="139" t="str">
        <f t="shared" si="69"/>
        <v>#REF!</v>
      </c>
      <c r="Y113" s="140">
        <v>0.0</v>
      </c>
      <c r="Z113" s="135">
        <v>0.0</v>
      </c>
      <c r="AA113" s="110">
        <v>0.0</v>
      </c>
      <c r="AB113" s="141">
        <v>0.0</v>
      </c>
      <c r="AC113" s="110">
        <v>0.0</v>
      </c>
      <c r="AD113" s="124">
        <v>0.0</v>
      </c>
      <c r="AE113" s="110">
        <v>0.0</v>
      </c>
      <c r="AF113" s="124">
        <v>0.0</v>
      </c>
      <c r="AG113" s="110">
        <v>0.0</v>
      </c>
      <c r="AH113" s="124">
        <v>0.0</v>
      </c>
      <c r="AI113" s="110">
        <v>0.0</v>
      </c>
      <c r="AJ113" s="124" t="str">
        <f t="shared" si="61"/>
        <v>#REF!</v>
      </c>
      <c r="AK113" s="107"/>
      <c r="AL113" s="103"/>
      <c r="AM113" s="124" t="str">
        <f t="shared" si="62"/>
        <v>#REF!</v>
      </c>
      <c r="AN113" s="107"/>
      <c r="AO113" s="103"/>
      <c r="AP113" s="124" t="str">
        <f t="shared" si="63"/>
        <v>#REF!</v>
      </c>
      <c r="AQ113" s="107"/>
      <c r="AR113" s="110">
        <v>0.0</v>
      </c>
      <c r="AS113" s="124" t="str">
        <f t="shared" si="64"/>
        <v>#REF!</v>
      </c>
      <c r="AT113" s="107"/>
      <c r="AU113" s="110">
        <v>0.0</v>
      </c>
      <c r="AV113" s="107"/>
      <c r="AW113" s="110">
        <v>0.0</v>
      </c>
      <c r="AX113" s="107"/>
      <c r="AY113" s="110">
        <v>0.0</v>
      </c>
      <c r="AZ113" s="107"/>
      <c r="BA113" s="110">
        <v>0.0</v>
      </c>
      <c r="BB113" s="124" t="str">
        <f t="shared" si="65"/>
        <v>#REF!</v>
      </c>
      <c r="BC113" s="107"/>
      <c r="BD113" s="103"/>
      <c r="BE113" s="129" t="str">
        <f t="shared" si="66"/>
        <v>#REF!</v>
      </c>
      <c r="BF113" s="107"/>
      <c r="BG113" s="103"/>
      <c r="BH113" s="124" t="str">
        <f t="shared" si="67"/>
        <v>#REF!</v>
      </c>
      <c r="BI113" s="107"/>
      <c r="BJ113" s="103"/>
      <c r="BK113" s="124" t="str">
        <f t="shared" si="57"/>
        <v>#REF!</v>
      </c>
      <c r="BL113" s="107"/>
      <c r="BM113" s="103"/>
      <c r="BN113" s="124" t="str">
        <f t="shared" si="68"/>
        <v>#REF!</v>
      </c>
      <c r="BO113" s="107"/>
      <c r="BP113" s="103"/>
      <c r="BQ113" s="107"/>
      <c r="BR113" s="103"/>
      <c r="BS113" s="107" t="str">
        <f t="shared" si="30"/>
        <v>#REF!</v>
      </c>
      <c r="BT113" s="107"/>
      <c r="BU113" s="103"/>
      <c r="BV113" s="107"/>
      <c r="BW113" s="117" t="str">
        <f t="shared" si="31"/>
        <v>#REF!</v>
      </c>
      <c r="BX113" s="112"/>
      <c r="BY113" s="110">
        <v>0.0</v>
      </c>
      <c r="BZ113" s="2"/>
      <c r="CA113" s="2"/>
      <c r="CB113" s="112"/>
      <c r="CC113" s="110">
        <v>0.0</v>
      </c>
      <c r="CD113" s="112"/>
      <c r="CE113" s="110">
        <v>0.0</v>
      </c>
      <c r="CF113" s="112"/>
      <c r="CG113" s="110">
        <v>0.0</v>
      </c>
      <c r="CH113" s="112"/>
      <c r="CI113" s="110">
        <v>0.0</v>
      </c>
      <c r="CJ113" s="112"/>
      <c r="CK113" s="110">
        <v>0.0</v>
      </c>
      <c r="CL113" s="112"/>
      <c r="CM113" s="110">
        <v>0.0</v>
      </c>
      <c r="CN113" s="112"/>
      <c r="CO113" s="110">
        <v>0.0</v>
      </c>
      <c r="CP113" s="112"/>
      <c r="CQ113" s="110">
        <v>0.0</v>
      </c>
      <c r="CR113" s="113">
        <f t="shared" si="45"/>
        <v>0</v>
      </c>
      <c r="CS113" s="113">
        <f t="shared" si="26"/>
        <v>0</v>
      </c>
      <c r="CT113" s="1"/>
      <c r="CU113" s="114"/>
      <c r="CV113" s="1"/>
      <c r="CW113" s="1"/>
      <c r="CX113" s="1"/>
      <c r="CY113" s="1"/>
      <c r="CZ113" s="1"/>
      <c r="DA113" s="1"/>
      <c r="DB113" s="1"/>
      <c r="DC113" s="1"/>
      <c r="DD113" s="1"/>
      <c r="DE113" s="61"/>
      <c r="DF113" s="61"/>
      <c r="DG113" s="115"/>
      <c r="DH113" s="116"/>
      <c r="DI113" s="116"/>
      <c r="DJ113" s="116"/>
      <c r="DK113" s="116"/>
      <c r="DL113" s="1"/>
      <c r="DM113" s="1"/>
      <c r="DN113" s="1"/>
      <c r="DO113" s="1"/>
      <c r="DP113" s="1"/>
    </row>
    <row r="114">
      <c r="A114" s="93"/>
      <c r="B114" s="185" t="str">
        <f t="shared" si="59"/>
        <v>#REF!</v>
      </c>
      <c r="C114" s="95" t="s">
        <v>267</v>
      </c>
      <c r="D114" s="96" t="s">
        <v>268</v>
      </c>
      <c r="E114" s="97" t="str">
        <f t="shared" si="27"/>
        <v>N/A</v>
      </c>
      <c r="F114" s="133">
        <v>5778.0</v>
      </c>
      <c r="G114" s="133">
        <v>4803.02</v>
      </c>
      <c r="H114" s="133">
        <f t="shared" si="73"/>
        <v>974.98</v>
      </c>
      <c r="I114" s="133">
        <v>4803.02</v>
      </c>
      <c r="J114" s="133">
        <f t="shared" si="74"/>
        <v>974.98</v>
      </c>
      <c r="K114" s="134">
        <v>100.0</v>
      </c>
      <c r="L114" s="133">
        <v>5778.0</v>
      </c>
      <c r="M114" s="133">
        <v>5778.0</v>
      </c>
      <c r="N114" s="133">
        <v>0.0</v>
      </c>
      <c r="O114" s="133">
        <v>0.0</v>
      </c>
      <c r="P114" s="135">
        <f t="shared" si="75"/>
        <v>0</v>
      </c>
      <c r="Q114" s="100"/>
      <c r="R114" s="98"/>
      <c r="S114" s="98"/>
      <c r="T114" s="45"/>
      <c r="U114" s="45"/>
      <c r="V114" s="45"/>
      <c r="W114" s="135">
        <v>0.0</v>
      </c>
      <c r="X114" s="139" t="str">
        <f t="shared" si="69"/>
        <v>#REF!</v>
      </c>
      <c r="Y114" s="140">
        <v>0.0</v>
      </c>
      <c r="Z114" s="135">
        <v>0.0</v>
      </c>
      <c r="AA114" s="110">
        <v>0.0</v>
      </c>
      <c r="AB114" s="141">
        <v>0.0</v>
      </c>
      <c r="AC114" s="110">
        <v>0.0</v>
      </c>
      <c r="AD114" s="124">
        <v>0.0</v>
      </c>
      <c r="AE114" s="110">
        <v>0.0</v>
      </c>
      <c r="AF114" s="124">
        <v>0.0</v>
      </c>
      <c r="AG114" s="110">
        <v>0.0</v>
      </c>
      <c r="AH114" s="124">
        <v>0.0</v>
      </c>
      <c r="AI114" s="110">
        <v>0.0</v>
      </c>
      <c r="AJ114" s="124" t="str">
        <f t="shared" si="61"/>
        <v>#REF!</v>
      </c>
      <c r="AK114" s="107"/>
      <c r="AL114" s="103"/>
      <c r="AM114" s="124" t="str">
        <f t="shared" si="62"/>
        <v>#REF!</v>
      </c>
      <c r="AN114" s="107"/>
      <c r="AO114" s="103"/>
      <c r="AP114" s="124" t="str">
        <f t="shared" si="63"/>
        <v>#REF!</v>
      </c>
      <c r="AQ114" s="107"/>
      <c r="AR114" s="110">
        <v>0.0</v>
      </c>
      <c r="AS114" s="124" t="str">
        <f t="shared" si="64"/>
        <v>#REF!</v>
      </c>
      <c r="AT114" s="107"/>
      <c r="AU114" s="110">
        <v>0.0</v>
      </c>
      <c r="AV114" s="107"/>
      <c r="AW114" s="110">
        <v>0.0</v>
      </c>
      <c r="AX114" s="107"/>
      <c r="AY114" s="110">
        <v>0.0</v>
      </c>
      <c r="AZ114" s="107"/>
      <c r="BA114" s="110">
        <v>0.0</v>
      </c>
      <c r="BB114" s="124" t="str">
        <f t="shared" si="65"/>
        <v>#REF!</v>
      </c>
      <c r="BC114" s="107"/>
      <c r="BD114" s="103"/>
      <c r="BE114" s="129" t="str">
        <f t="shared" si="66"/>
        <v>#REF!</v>
      </c>
      <c r="BF114" s="107"/>
      <c r="BG114" s="103"/>
      <c r="BH114" s="124" t="str">
        <f t="shared" si="67"/>
        <v>#REF!</v>
      </c>
      <c r="BI114" s="107"/>
      <c r="BJ114" s="103"/>
      <c r="BK114" s="124" t="str">
        <f t="shared" si="57"/>
        <v>#REF!</v>
      </c>
      <c r="BL114" s="107"/>
      <c r="BM114" s="103"/>
      <c r="BN114" s="124" t="str">
        <f t="shared" si="68"/>
        <v>#REF!</v>
      </c>
      <c r="BO114" s="107"/>
      <c r="BP114" s="103"/>
      <c r="BQ114" s="107"/>
      <c r="BR114" s="103"/>
      <c r="BS114" s="107" t="str">
        <f t="shared" si="30"/>
        <v>#REF!</v>
      </c>
      <c r="BT114" s="107"/>
      <c r="BU114" s="103"/>
      <c r="BV114" s="107"/>
      <c r="BW114" s="117" t="str">
        <f t="shared" si="31"/>
        <v>#REF!</v>
      </c>
      <c r="BX114" s="112"/>
      <c r="BY114" s="110">
        <v>0.0</v>
      </c>
      <c r="BZ114" s="2"/>
      <c r="CA114" s="2"/>
      <c r="CB114" s="112"/>
      <c r="CC114" s="110">
        <v>0.0</v>
      </c>
      <c r="CD114" s="112"/>
      <c r="CE114" s="110">
        <v>0.0</v>
      </c>
      <c r="CF114" s="112"/>
      <c r="CG114" s="110">
        <v>0.0</v>
      </c>
      <c r="CH114" s="112"/>
      <c r="CI114" s="110">
        <v>0.0</v>
      </c>
      <c r="CJ114" s="112"/>
      <c r="CK114" s="110">
        <v>0.0</v>
      </c>
      <c r="CL114" s="112"/>
      <c r="CM114" s="110">
        <v>0.0</v>
      </c>
      <c r="CN114" s="112"/>
      <c r="CO114" s="110">
        <v>0.0</v>
      </c>
      <c r="CP114" s="112"/>
      <c r="CQ114" s="110">
        <v>0.0</v>
      </c>
      <c r="CR114" s="113">
        <f t="shared" si="45"/>
        <v>0</v>
      </c>
      <c r="CS114" s="113">
        <f t="shared" si="26"/>
        <v>0</v>
      </c>
      <c r="CT114" s="1"/>
      <c r="CU114" s="114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16"/>
      <c r="DH114" s="116"/>
      <c r="DI114" s="116"/>
      <c r="DJ114" s="116"/>
      <c r="DK114" s="116"/>
      <c r="DL114" s="1"/>
      <c r="DM114" s="1"/>
      <c r="DN114" s="1"/>
      <c r="DO114" s="1"/>
      <c r="DP114" s="1"/>
    </row>
    <row r="115">
      <c r="A115" s="93"/>
      <c r="B115" s="185" t="str">
        <f t="shared" si="59"/>
        <v>#REF!</v>
      </c>
      <c r="C115" s="95" t="s">
        <v>269</v>
      </c>
      <c r="D115" s="96" t="s">
        <v>270</v>
      </c>
      <c r="E115" s="97" t="str">
        <f t="shared" si="27"/>
        <v>N/A</v>
      </c>
      <c r="F115" s="133">
        <v>8067.8</v>
      </c>
      <c r="G115" s="133">
        <v>5477.27</v>
      </c>
      <c r="H115" s="133">
        <f t="shared" si="73"/>
        <v>2590.53</v>
      </c>
      <c r="I115" s="133">
        <v>5477.27</v>
      </c>
      <c r="J115" s="133">
        <f t="shared" si="74"/>
        <v>2590.53</v>
      </c>
      <c r="K115" s="134">
        <v>100.0</v>
      </c>
      <c r="L115" s="133">
        <v>8067.8</v>
      </c>
      <c r="M115" s="133">
        <v>8067.8</v>
      </c>
      <c r="N115" s="133">
        <v>0.0</v>
      </c>
      <c r="O115" s="133">
        <v>0.0</v>
      </c>
      <c r="P115" s="135">
        <f t="shared" si="75"/>
        <v>0</v>
      </c>
      <c r="Q115" s="100"/>
      <c r="R115" s="98"/>
      <c r="S115" s="98"/>
      <c r="T115" s="45"/>
      <c r="U115" s="45"/>
      <c r="V115" s="45"/>
      <c r="W115" s="135">
        <v>0.0</v>
      </c>
      <c r="X115" s="139" t="str">
        <f t="shared" si="69"/>
        <v>#REF!</v>
      </c>
      <c r="Y115" s="140">
        <v>0.0</v>
      </c>
      <c r="Z115" s="135">
        <v>0.0</v>
      </c>
      <c r="AA115" s="110">
        <v>0.0</v>
      </c>
      <c r="AB115" s="141">
        <v>0.0</v>
      </c>
      <c r="AC115" s="110">
        <v>0.0</v>
      </c>
      <c r="AD115" s="124">
        <v>0.0</v>
      </c>
      <c r="AE115" s="110">
        <v>0.0</v>
      </c>
      <c r="AF115" s="124">
        <v>0.0</v>
      </c>
      <c r="AG115" s="110">
        <v>0.0</v>
      </c>
      <c r="AH115" s="124">
        <v>0.0</v>
      </c>
      <c r="AI115" s="110">
        <v>0.0</v>
      </c>
      <c r="AJ115" s="124" t="str">
        <f t="shared" si="61"/>
        <v>#REF!</v>
      </c>
      <c r="AK115" s="107"/>
      <c r="AL115" s="103"/>
      <c r="AM115" s="124" t="str">
        <f t="shared" si="62"/>
        <v>#REF!</v>
      </c>
      <c r="AN115" s="107"/>
      <c r="AO115" s="103"/>
      <c r="AP115" s="124" t="str">
        <f t="shared" si="63"/>
        <v>#REF!</v>
      </c>
      <c r="AQ115" s="107"/>
      <c r="AR115" s="110">
        <v>0.0</v>
      </c>
      <c r="AS115" s="124" t="str">
        <f t="shared" si="64"/>
        <v>#REF!</v>
      </c>
      <c r="AT115" s="107"/>
      <c r="AU115" s="110">
        <v>0.0</v>
      </c>
      <c r="AV115" s="107"/>
      <c r="AW115" s="110">
        <v>0.0</v>
      </c>
      <c r="AX115" s="107"/>
      <c r="AY115" s="110">
        <v>0.0</v>
      </c>
      <c r="AZ115" s="107"/>
      <c r="BA115" s="110">
        <v>0.0</v>
      </c>
      <c r="BB115" s="124" t="str">
        <f t="shared" si="65"/>
        <v>#REF!</v>
      </c>
      <c r="BC115" s="107"/>
      <c r="BD115" s="103"/>
      <c r="BE115" s="129" t="str">
        <f t="shared" si="66"/>
        <v>#REF!</v>
      </c>
      <c r="BF115" s="107"/>
      <c r="BG115" s="103"/>
      <c r="BH115" s="124" t="str">
        <f t="shared" si="67"/>
        <v>#REF!</v>
      </c>
      <c r="BI115" s="107"/>
      <c r="BJ115" s="103"/>
      <c r="BK115" s="124" t="str">
        <f t="shared" si="57"/>
        <v>#REF!</v>
      </c>
      <c r="BL115" s="107"/>
      <c r="BM115" s="103"/>
      <c r="BN115" s="124" t="str">
        <f t="shared" si="68"/>
        <v>#REF!</v>
      </c>
      <c r="BO115" s="107"/>
      <c r="BP115" s="103"/>
      <c r="BQ115" s="107"/>
      <c r="BR115" s="103"/>
      <c r="BS115" s="107" t="str">
        <f t="shared" si="30"/>
        <v>#REF!</v>
      </c>
      <c r="BT115" s="107"/>
      <c r="BU115" s="103"/>
      <c r="BV115" s="107"/>
      <c r="BW115" s="117" t="str">
        <f t="shared" si="31"/>
        <v>#REF!</v>
      </c>
      <c r="BX115" s="112"/>
      <c r="BY115" s="110">
        <v>0.0</v>
      </c>
      <c r="BZ115" s="2"/>
      <c r="CA115" s="2"/>
      <c r="CB115" s="112"/>
      <c r="CC115" s="110">
        <v>0.0</v>
      </c>
      <c r="CD115" s="112"/>
      <c r="CE115" s="110">
        <v>0.0</v>
      </c>
      <c r="CF115" s="112"/>
      <c r="CG115" s="110">
        <v>0.0</v>
      </c>
      <c r="CH115" s="112"/>
      <c r="CI115" s="110">
        <v>0.0</v>
      </c>
      <c r="CJ115" s="112"/>
      <c r="CK115" s="110">
        <v>0.0</v>
      </c>
      <c r="CL115" s="112"/>
      <c r="CM115" s="110">
        <v>0.0</v>
      </c>
      <c r="CN115" s="112"/>
      <c r="CO115" s="110">
        <v>0.0</v>
      </c>
      <c r="CP115" s="112"/>
      <c r="CQ115" s="110">
        <v>0.0</v>
      </c>
      <c r="CR115" s="113">
        <f t="shared" si="45"/>
        <v>0</v>
      </c>
      <c r="CS115" s="113">
        <f t="shared" si="26"/>
        <v>0</v>
      </c>
      <c r="CT115" s="1"/>
      <c r="CU115" s="114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16"/>
      <c r="DH115" s="116"/>
      <c r="DI115" s="116"/>
      <c r="DJ115" s="116"/>
      <c r="DK115" s="116"/>
      <c r="DL115" s="1"/>
      <c r="DM115" s="1"/>
      <c r="DN115" s="1"/>
      <c r="DO115" s="1"/>
      <c r="DP115" s="1"/>
    </row>
    <row r="116">
      <c r="A116" s="93"/>
      <c r="B116" s="185" t="str">
        <f t="shared" si="59"/>
        <v>#REF!</v>
      </c>
      <c r="C116" s="95" t="s">
        <v>271</v>
      </c>
      <c r="D116" s="96" t="s">
        <v>272</v>
      </c>
      <c r="E116" s="97" t="str">
        <f t="shared" si="27"/>
        <v>N/A</v>
      </c>
      <c r="F116" s="133">
        <v>4220.0</v>
      </c>
      <c r="G116" s="133">
        <v>4307.23</v>
      </c>
      <c r="H116" s="133">
        <f t="shared" si="73"/>
        <v>-87.23</v>
      </c>
      <c r="I116" s="133">
        <v>4589.36</v>
      </c>
      <c r="J116" s="133">
        <f t="shared" si="74"/>
        <v>-369.36</v>
      </c>
      <c r="K116" s="134">
        <v>106.5501493999624</v>
      </c>
      <c r="L116" s="133">
        <v>4502.13</v>
      </c>
      <c r="M116" s="133">
        <v>4220.0</v>
      </c>
      <c r="N116" s="133">
        <v>0.0</v>
      </c>
      <c r="O116" s="133">
        <v>-282.13</v>
      </c>
      <c r="P116" s="135">
        <f t="shared" si="75"/>
        <v>0</v>
      </c>
      <c r="Q116" s="100"/>
      <c r="R116" s="98"/>
      <c r="S116" s="98"/>
      <c r="T116" s="45"/>
      <c r="U116" s="45"/>
      <c r="V116" s="45"/>
      <c r="W116" s="135">
        <v>0.0</v>
      </c>
      <c r="X116" s="139" t="str">
        <f t="shared" si="69"/>
        <v>#REF!</v>
      </c>
      <c r="Y116" s="140">
        <v>0.0</v>
      </c>
      <c r="Z116" s="135">
        <v>0.0</v>
      </c>
      <c r="AA116" s="110">
        <v>0.0</v>
      </c>
      <c r="AB116" s="141">
        <v>0.0</v>
      </c>
      <c r="AC116" s="110">
        <v>0.0</v>
      </c>
      <c r="AD116" s="124">
        <v>0.0</v>
      </c>
      <c r="AE116" s="110">
        <v>0.0</v>
      </c>
      <c r="AF116" s="124">
        <v>0.0</v>
      </c>
      <c r="AG116" s="110">
        <v>0.0</v>
      </c>
      <c r="AH116" s="124">
        <v>0.0</v>
      </c>
      <c r="AI116" s="110">
        <v>0.0</v>
      </c>
      <c r="AJ116" s="124" t="str">
        <f t="shared" si="61"/>
        <v>#REF!</v>
      </c>
      <c r="AK116" s="107"/>
      <c r="AL116" s="103"/>
      <c r="AM116" s="124" t="str">
        <f t="shared" si="62"/>
        <v>#REF!</v>
      </c>
      <c r="AN116" s="107"/>
      <c r="AO116" s="103"/>
      <c r="AP116" s="124" t="str">
        <f t="shared" si="63"/>
        <v>#REF!</v>
      </c>
      <c r="AQ116" s="107"/>
      <c r="AR116" s="110">
        <v>0.0</v>
      </c>
      <c r="AS116" s="124" t="str">
        <f t="shared" si="64"/>
        <v>#REF!</v>
      </c>
      <c r="AT116" s="107"/>
      <c r="AU116" s="110">
        <v>0.0</v>
      </c>
      <c r="AV116" s="107"/>
      <c r="AW116" s="110">
        <v>0.0</v>
      </c>
      <c r="AX116" s="107"/>
      <c r="AY116" s="110">
        <v>0.0</v>
      </c>
      <c r="AZ116" s="107"/>
      <c r="BA116" s="110">
        <v>0.0</v>
      </c>
      <c r="BB116" s="124" t="str">
        <f t="shared" si="65"/>
        <v>#REF!</v>
      </c>
      <c r="BC116" s="107"/>
      <c r="BD116" s="103"/>
      <c r="BE116" s="129" t="str">
        <f t="shared" si="66"/>
        <v>#REF!</v>
      </c>
      <c r="BF116" s="107"/>
      <c r="BG116" s="103"/>
      <c r="BH116" s="124" t="str">
        <f t="shared" si="67"/>
        <v>#REF!</v>
      </c>
      <c r="BI116" s="107"/>
      <c r="BJ116" s="103"/>
      <c r="BK116" s="124" t="str">
        <f t="shared" si="57"/>
        <v>#REF!</v>
      </c>
      <c r="BL116" s="107"/>
      <c r="BM116" s="103"/>
      <c r="BN116" s="124" t="str">
        <f t="shared" si="68"/>
        <v>#REF!</v>
      </c>
      <c r="BO116" s="107"/>
      <c r="BP116" s="103"/>
      <c r="BQ116" s="107"/>
      <c r="BR116" s="103"/>
      <c r="BS116" s="107" t="str">
        <f t="shared" si="30"/>
        <v>#REF!</v>
      </c>
      <c r="BT116" s="107"/>
      <c r="BU116" s="103"/>
      <c r="BV116" s="107"/>
      <c r="BW116" s="117" t="str">
        <f t="shared" si="31"/>
        <v>#REF!</v>
      </c>
      <c r="BX116" s="112"/>
      <c r="BY116" s="110">
        <v>0.0</v>
      </c>
      <c r="BZ116" s="2"/>
      <c r="CA116" s="2"/>
      <c r="CB116" s="112"/>
      <c r="CC116" s="110">
        <v>0.0</v>
      </c>
      <c r="CD116" s="112"/>
      <c r="CE116" s="110">
        <v>0.0</v>
      </c>
      <c r="CF116" s="112"/>
      <c r="CG116" s="110">
        <v>0.0</v>
      </c>
      <c r="CH116" s="112"/>
      <c r="CI116" s="110">
        <v>0.0</v>
      </c>
      <c r="CJ116" s="112"/>
      <c r="CK116" s="110">
        <v>0.0</v>
      </c>
      <c r="CL116" s="112"/>
      <c r="CM116" s="110">
        <v>0.0</v>
      </c>
      <c r="CN116" s="112"/>
      <c r="CO116" s="110">
        <v>0.0</v>
      </c>
      <c r="CP116" s="112"/>
      <c r="CQ116" s="110">
        <v>0.0</v>
      </c>
      <c r="CR116" s="113">
        <f t="shared" si="45"/>
        <v>0</v>
      </c>
      <c r="CS116" s="113">
        <f t="shared" si="26"/>
        <v>0</v>
      </c>
      <c r="CT116" s="1"/>
      <c r="CU116" s="114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16"/>
      <c r="DH116" s="116"/>
      <c r="DI116" s="116"/>
      <c r="DJ116" s="116"/>
      <c r="DK116" s="116"/>
      <c r="DL116" s="1"/>
      <c r="DM116" s="1"/>
      <c r="DN116" s="1"/>
      <c r="DO116" s="1"/>
      <c r="DP116" s="1"/>
    </row>
    <row r="117">
      <c r="A117" s="93"/>
      <c r="B117" s="185" t="str">
        <f t="shared" si="59"/>
        <v>#REF!</v>
      </c>
      <c r="C117" s="95" t="s">
        <v>273</v>
      </c>
      <c r="D117" s="96" t="s">
        <v>274</v>
      </c>
      <c r="E117" s="97" t="str">
        <f t="shared" si="27"/>
        <v>N/A</v>
      </c>
      <c r="F117" s="133">
        <v>1931.35</v>
      </c>
      <c r="G117" s="133">
        <v>266.94</v>
      </c>
      <c r="H117" s="133">
        <f t="shared" si="73"/>
        <v>1664.41</v>
      </c>
      <c r="I117" s="133">
        <v>266.94</v>
      </c>
      <c r="J117" s="133">
        <f t="shared" si="74"/>
        <v>1664.41</v>
      </c>
      <c r="K117" s="134">
        <v>100.0</v>
      </c>
      <c r="L117" s="133">
        <v>1931.35</v>
      </c>
      <c r="M117" s="133">
        <v>1931.35</v>
      </c>
      <c r="N117" s="133">
        <v>0.0</v>
      </c>
      <c r="O117" s="133">
        <v>0.0</v>
      </c>
      <c r="P117" s="135">
        <f t="shared" si="75"/>
        <v>0</v>
      </c>
      <c r="Q117" s="100"/>
      <c r="R117" s="98"/>
      <c r="S117" s="98"/>
      <c r="T117" s="45"/>
      <c r="U117" s="45"/>
      <c r="V117" s="45"/>
      <c r="W117" s="135">
        <v>0.0</v>
      </c>
      <c r="X117" s="139" t="str">
        <f t="shared" si="69"/>
        <v>#REF!</v>
      </c>
      <c r="Y117" s="140">
        <v>0.0</v>
      </c>
      <c r="Z117" s="135">
        <v>0.0</v>
      </c>
      <c r="AA117" s="110">
        <v>0.0</v>
      </c>
      <c r="AB117" s="141">
        <v>0.0</v>
      </c>
      <c r="AC117" s="110">
        <v>0.0</v>
      </c>
      <c r="AD117" s="124">
        <v>0.0</v>
      </c>
      <c r="AE117" s="110">
        <v>0.0</v>
      </c>
      <c r="AF117" s="124">
        <v>0.0</v>
      </c>
      <c r="AG117" s="110">
        <v>0.0</v>
      </c>
      <c r="AH117" s="124">
        <v>0.0</v>
      </c>
      <c r="AI117" s="110">
        <v>0.0</v>
      </c>
      <c r="AJ117" s="124" t="str">
        <f t="shared" si="61"/>
        <v>#REF!</v>
      </c>
      <c r="AK117" s="107"/>
      <c r="AL117" s="103"/>
      <c r="AM117" s="124" t="str">
        <f t="shared" si="62"/>
        <v>#REF!</v>
      </c>
      <c r="AN117" s="107"/>
      <c r="AO117" s="103"/>
      <c r="AP117" s="124" t="str">
        <f t="shared" si="63"/>
        <v>#REF!</v>
      </c>
      <c r="AQ117" s="107"/>
      <c r="AR117" s="110">
        <v>0.0</v>
      </c>
      <c r="AS117" s="124" t="str">
        <f t="shared" si="64"/>
        <v>#REF!</v>
      </c>
      <c r="AT117" s="107"/>
      <c r="AU117" s="110">
        <v>0.0</v>
      </c>
      <c r="AV117" s="107"/>
      <c r="AW117" s="110">
        <v>0.0</v>
      </c>
      <c r="AX117" s="107"/>
      <c r="AY117" s="110">
        <v>0.0</v>
      </c>
      <c r="AZ117" s="107"/>
      <c r="BA117" s="110">
        <v>0.0</v>
      </c>
      <c r="BB117" s="124" t="str">
        <f t="shared" si="65"/>
        <v>#REF!</v>
      </c>
      <c r="BC117" s="107"/>
      <c r="BD117" s="103"/>
      <c r="BE117" s="129" t="str">
        <f t="shared" si="66"/>
        <v>#REF!</v>
      </c>
      <c r="BF117" s="107"/>
      <c r="BG117" s="103"/>
      <c r="BH117" s="124" t="str">
        <f t="shared" si="67"/>
        <v>#REF!</v>
      </c>
      <c r="BI117" s="107"/>
      <c r="BJ117" s="103"/>
      <c r="BK117" s="124" t="str">
        <f t="shared" si="57"/>
        <v>#REF!</v>
      </c>
      <c r="BL117" s="107"/>
      <c r="BM117" s="103"/>
      <c r="BN117" s="124" t="str">
        <f t="shared" si="68"/>
        <v>#REF!</v>
      </c>
      <c r="BO117" s="107"/>
      <c r="BP117" s="103"/>
      <c r="BQ117" s="107"/>
      <c r="BR117" s="103"/>
      <c r="BS117" s="107" t="str">
        <f t="shared" si="30"/>
        <v>#REF!</v>
      </c>
      <c r="BT117" s="107"/>
      <c r="BU117" s="103"/>
      <c r="BV117" s="107"/>
      <c r="BW117" s="117" t="str">
        <f t="shared" si="31"/>
        <v>#REF!</v>
      </c>
      <c r="BX117" s="112"/>
      <c r="BY117" s="110">
        <v>0.0</v>
      </c>
      <c r="BZ117" s="2"/>
      <c r="CA117" s="2"/>
      <c r="CB117" s="112"/>
      <c r="CC117" s="110">
        <v>0.0</v>
      </c>
      <c r="CD117" s="112"/>
      <c r="CE117" s="110">
        <v>0.0</v>
      </c>
      <c r="CF117" s="112"/>
      <c r="CG117" s="110">
        <v>0.0</v>
      </c>
      <c r="CH117" s="112"/>
      <c r="CI117" s="110">
        <v>0.0</v>
      </c>
      <c r="CJ117" s="112"/>
      <c r="CK117" s="110">
        <v>0.0</v>
      </c>
      <c r="CL117" s="112"/>
      <c r="CM117" s="110">
        <v>0.0</v>
      </c>
      <c r="CN117" s="112"/>
      <c r="CO117" s="110">
        <v>0.0</v>
      </c>
      <c r="CP117" s="112"/>
      <c r="CQ117" s="110">
        <v>0.0</v>
      </c>
      <c r="CR117" s="113">
        <f t="shared" si="45"/>
        <v>0</v>
      </c>
      <c r="CS117" s="113">
        <f t="shared" si="26"/>
        <v>0</v>
      </c>
      <c r="CT117" s="1"/>
      <c r="CU117" s="114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16"/>
      <c r="DH117" s="116"/>
      <c r="DI117" s="116"/>
      <c r="DJ117" s="116"/>
      <c r="DK117" s="116"/>
      <c r="DL117" s="1"/>
      <c r="DM117" s="1"/>
      <c r="DN117" s="1"/>
      <c r="DO117" s="1"/>
      <c r="DP117" s="1"/>
    </row>
    <row r="118">
      <c r="A118" s="93"/>
      <c r="B118" s="185" t="str">
        <f t="shared" si="59"/>
        <v>#REF!</v>
      </c>
      <c r="C118" s="95" t="s">
        <v>275</v>
      </c>
      <c r="D118" s="96" t="s">
        <v>276</v>
      </c>
      <c r="E118" s="97" t="str">
        <f t="shared" si="27"/>
        <v>N/A</v>
      </c>
      <c r="F118" s="133">
        <v>22951.5</v>
      </c>
      <c r="G118" s="133">
        <v>15852.86</v>
      </c>
      <c r="H118" s="133">
        <f t="shared" si="73"/>
        <v>7098.64</v>
      </c>
      <c r="I118" s="133">
        <v>15852.86</v>
      </c>
      <c r="J118" s="133">
        <f t="shared" si="74"/>
        <v>7098.64</v>
      </c>
      <c r="K118" s="134">
        <v>100.0</v>
      </c>
      <c r="L118" s="133">
        <v>22951.5</v>
      </c>
      <c r="M118" s="133">
        <v>22951.5</v>
      </c>
      <c r="N118" s="133">
        <v>0.0</v>
      </c>
      <c r="O118" s="133">
        <v>0.0</v>
      </c>
      <c r="P118" s="135">
        <f t="shared" si="75"/>
        <v>0</v>
      </c>
      <c r="Q118" s="100"/>
      <c r="R118" s="98"/>
      <c r="S118" s="98"/>
      <c r="T118" s="45"/>
      <c r="U118" s="45"/>
      <c r="V118" s="45"/>
      <c r="W118" s="135">
        <v>0.0</v>
      </c>
      <c r="X118" s="139" t="str">
        <f t="shared" si="69"/>
        <v>#REF!</v>
      </c>
      <c r="Y118" s="140">
        <v>0.0</v>
      </c>
      <c r="Z118" s="135">
        <v>0.0</v>
      </c>
      <c r="AA118" s="110">
        <v>0.0</v>
      </c>
      <c r="AB118" s="141">
        <v>0.0</v>
      </c>
      <c r="AC118" s="110">
        <v>0.0</v>
      </c>
      <c r="AD118" s="124">
        <v>0.0</v>
      </c>
      <c r="AE118" s="110">
        <v>0.0</v>
      </c>
      <c r="AF118" s="124">
        <v>0.0</v>
      </c>
      <c r="AG118" s="110">
        <v>0.0</v>
      </c>
      <c r="AH118" s="124">
        <v>0.0</v>
      </c>
      <c r="AI118" s="110">
        <v>0.0</v>
      </c>
      <c r="AJ118" s="124" t="str">
        <f t="shared" si="61"/>
        <v>#REF!</v>
      </c>
      <c r="AK118" s="107"/>
      <c r="AL118" s="103"/>
      <c r="AM118" s="124" t="str">
        <f t="shared" si="62"/>
        <v>#REF!</v>
      </c>
      <c r="AN118" s="107"/>
      <c r="AO118" s="103"/>
      <c r="AP118" s="124" t="str">
        <f t="shared" si="63"/>
        <v>#REF!</v>
      </c>
      <c r="AQ118" s="107"/>
      <c r="AR118" s="110">
        <v>0.0</v>
      </c>
      <c r="AS118" s="124" t="str">
        <f t="shared" si="64"/>
        <v>#REF!</v>
      </c>
      <c r="AT118" s="107"/>
      <c r="AU118" s="110">
        <v>0.0</v>
      </c>
      <c r="AV118" s="107"/>
      <c r="AW118" s="110">
        <v>0.0</v>
      </c>
      <c r="AX118" s="107"/>
      <c r="AY118" s="110">
        <v>0.0</v>
      </c>
      <c r="AZ118" s="107"/>
      <c r="BA118" s="110">
        <v>0.0</v>
      </c>
      <c r="BB118" s="124" t="str">
        <f t="shared" si="65"/>
        <v>#REF!</v>
      </c>
      <c r="BC118" s="107"/>
      <c r="BD118" s="103"/>
      <c r="BE118" s="129" t="str">
        <f t="shared" si="66"/>
        <v>#REF!</v>
      </c>
      <c r="BF118" s="107"/>
      <c r="BG118" s="103"/>
      <c r="BH118" s="124" t="str">
        <f t="shared" si="67"/>
        <v>#REF!</v>
      </c>
      <c r="BI118" s="107"/>
      <c r="BJ118" s="103"/>
      <c r="BK118" s="124" t="str">
        <f t="shared" si="57"/>
        <v>#REF!</v>
      </c>
      <c r="BL118" s="107"/>
      <c r="BM118" s="103"/>
      <c r="BN118" s="124" t="str">
        <f t="shared" si="68"/>
        <v>#REF!</v>
      </c>
      <c r="BO118" s="107"/>
      <c r="BP118" s="103"/>
      <c r="BQ118" s="107"/>
      <c r="BR118" s="103"/>
      <c r="BS118" s="107" t="str">
        <f t="shared" si="30"/>
        <v>#REF!</v>
      </c>
      <c r="BT118" s="107"/>
      <c r="BU118" s="103"/>
      <c r="BV118" s="107"/>
      <c r="BW118" s="117" t="str">
        <f t="shared" si="31"/>
        <v>#REF!</v>
      </c>
      <c r="BX118" s="112"/>
      <c r="BY118" s="110">
        <v>0.0</v>
      </c>
      <c r="BZ118" s="2"/>
      <c r="CA118" s="2"/>
      <c r="CB118" s="112"/>
      <c r="CC118" s="110">
        <v>0.0</v>
      </c>
      <c r="CD118" s="112"/>
      <c r="CE118" s="110">
        <v>0.0</v>
      </c>
      <c r="CF118" s="112"/>
      <c r="CG118" s="110">
        <v>0.0</v>
      </c>
      <c r="CH118" s="112"/>
      <c r="CI118" s="110">
        <v>0.0</v>
      </c>
      <c r="CJ118" s="112"/>
      <c r="CK118" s="110">
        <v>0.0</v>
      </c>
      <c r="CL118" s="112"/>
      <c r="CM118" s="110">
        <v>0.0</v>
      </c>
      <c r="CN118" s="112"/>
      <c r="CO118" s="110">
        <v>0.0</v>
      </c>
      <c r="CP118" s="112"/>
      <c r="CQ118" s="110">
        <v>0.0</v>
      </c>
      <c r="CR118" s="113">
        <f t="shared" si="45"/>
        <v>0</v>
      </c>
      <c r="CS118" s="113">
        <f t="shared" si="26"/>
        <v>0</v>
      </c>
      <c r="CT118" s="1"/>
      <c r="CU118" s="114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16"/>
      <c r="DH118" s="116"/>
      <c r="DI118" s="116"/>
      <c r="DJ118" s="116"/>
      <c r="DK118" s="116"/>
      <c r="DL118" s="1"/>
      <c r="DM118" s="1"/>
      <c r="DN118" s="1"/>
      <c r="DO118" s="1"/>
      <c r="DP118" s="1"/>
    </row>
    <row r="119">
      <c r="A119" s="93"/>
      <c r="B119" s="185" t="str">
        <f t="shared" si="59"/>
        <v>#REF!</v>
      </c>
      <c r="C119" s="95" t="s">
        <v>277</v>
      </c>
      <c r="D119" s="96" t="s">
        <v>278</v>
      </c>
      <c r="E119" s="97" t="str">
        <f t="shared" si="27"/>
        <v>N/A</v>
      </c>
      <c r="F119" s="133">
        <v>39921.98</v>
      </c>
      <c r="G119" s="133">
        <v>33869.83</v>
      </c>
      <c r="H119" s="133">
        <f t="shared" si="73"/>
        <v>6052.15</v>
      </c>
      <c r="I119" s="133">
        <v>39084.63</v>
      </c>
      <c r="J119" s="133">
        <f t="shared" si="74"/>
        <v>-16336.43</v>
      </c>
      <c r="K119" s="134">
        <v>115.39659336937918</v>
      </c>
      <c r="L119" s="133">
        <v>46068.60492560488</v>
      </c>
      <c r="M119" s="133">
        <v>22748.2</v>
      </c>
      <c r="N119" s="133">
        <v>0.0</v>
      </c>
      <c r="O119" s="133">
        <v>-23320.404925604882</v>
      </c>
      <c r="P119" s="135">
        <f t="shared" si="75"/>
        <v>17173.78</v>
      </c>
      <c r="Q119" s="100"/>
      <c r="R119" s="98"/>
      <c r="S119" s="136">
        <v>16504.75</v>
      </c>
      <c r="T119" s="138">
        <v>0.0</v>
      </c>
      <c r="U119" s="138">
        <v>0.0</v>
      </c>
      <c r="V119" s="138">
        <v>0.0</v>
      </c>
      <c r="W119" s="138">
        <v>0.0</v>
      </c>
      <c r="X119" s="139" t="str">
        <f t="shared" si="69"/>
        <v>#REF!</v>
      </c>
      <c r="Y119" s="140">
        <v>0.0</v>
      </c>
      <c r="Z119" s="135">
        <v>0.0</v>
      </c>
      <c r="AA119" s="110">
        <v>0.0</v>
      </c>
      <c r="AB119" s="141">
        <v>0.0</v>
      </c>
      <c r="AC119" s="110">
        <v>0.0</v>
      </c>
      <c r="AD119" s="124">
        <v>0.0</v>
      </c>
      <c r="AE119" s="110">
        <v>0.0</v>
      </c>
      <c r="AF119" s="124">
        <v>0.0</v>
      </c>
      <c r="AG119" s="110">
        <v>0.0</v>
      </c>
      <c r="AH119" s="124">
        <v>0.0</v>
      </c>
      <c r="AI119" s="110">
        <v>0.0</v>
      </c>
      <c r="AJ119" s="124" t="str">
        <f t="shared" si="61"/>
        <v>#REF!</v>
      </c>
      <c r="AK119" s="107"/>
      <c r="AL119" s="103"/>
      <c r="AM119" s="124" t="str">
        <f t="shared" si="62"/>
        <v>#REF!</v>
      </c>
      <c r="AN119" s="107"/>
      <c r="AO119" s="103"/>
      <c r="AP119" s="124" t="str">
        <f t="shared" si="63"/>
        <v>#REF!</v>
      </c>
      <c r="AQ119" s="107"/>
      <c r="AR119" s="110">
        <v>0.0</v>
      </c>
      <c r="AS119" s="124" t="str">
        <f t="shared" si="64"/>
        <v>#REF!</v>
      </c>
      <c r="AT119" s="107"/>
      <c r="AU119" s="110">
        <v>0.0</v>
      </c>
      <c r="AV119" s="107"/>
      <c r="AW119" s="110">
        <v>0.0</v>
      </c>
      <c r="AX119" s="107"/>
      <c r="AY119" s="110">
        <v>0.0</v>
      </c>
      <c r="AZ119" s="107"/>
      <c r="BA119" s="110">
        <v>0.0</v>
      </c>
      <c r="BB119" s="124" t="str">
        <f t="shared" si="65"/>
        <v>#REF!</v>
      </c>
      <c r="BC119" s="107"/>
      <c r="BD119" s="103"/>
      <c r="BE119" s="129" t="str">
        <f t="shared" si="66"/>
        <v>#REF!</v>
      </c>
      <c r="BF119" s="107"/>
      <c r="BG119" s="103"/>
      <c r="BH119" s="124" t="str">
        <f t="shared" si="67"/>
        <v>#REF!</v>
      </c>
      <c r="BI119" s="107"/>
      <c r="BJ119" s="103"/>
      <c r="BK119" s="124" t="str">
        <f t="shared" si="57"/>
        <v>#REF!</v>
      </c>
      <c r="BL119" s="107"/>
      <c r="BM119" s="103"/>
      <c r="BN119" s="124" t="str">
        <f t="shared" si="68"/>
        <v>#REF!</v>
      </c>
      <c r="BO119" s="107"/>
      <c r="BP119" s="103"/>
      <c r="BQ119" s="107"/>
      <c r="BR119" s="103"/>
      <c r="BS119" s="107" t="str">
        <f t="shared" si="30"/>
        <v>#REF!</v>
      </c>
      <c r="BT119" s="107"/>
      <c r="BU119" s="103"/>
      <c r="BV119" s="107"/>
      <c r="BW119" s="117" t="str">
        <f t="shared" si="31"/>
        <v>#REF!</v>
      </c>
      <c r="BX119" s="112"/>
      <c r="BY119" s="110">
        <v>0.0</v>
      </c>
      <c r="BZ119" s="2"/>
      <c r="CA119" s="2"/>
      <c r="CB119" s="112"/>
      <c r="CC119" s="110">
        <v>0.0</v>
      </c>
      <c r="CD119" s="112"/>
      <c r="CE119" s="110">
        <v>0.0</v>
      </c>
      <c r="CF119" s="112"/>
      <c r="CG119" s="110">
        <v>0.0</v>
      </c>
      <c r="CH119" s="112"/>
      <c r="CI119" s="110">
        <v>0.0</v>
      </c>
      <c r="CJ119" s="112"/>
      <c r="CK119" s="110">
        <v>0.0</v>
      </c>
      <c r="CL119" s="112"/>
      <c r="CM119" s="110">
        <v>0.0</v>
      </c>
      <c r="CN119" s="112"/>
      <c r="CO119" s="110">
        <v>0.0</v>
      </c>
      <c r="CP119" s="112"/>
      <c r="CQ119" s="110">
        <v>0.0</v>
      </c>
      <c r="CR119" s="113">
        <f t="shared" si="45"/>
        <v>0</v>
      </c>
      <c r="CS119" s="113">
        <f t="shared" si="26"/>
        <v>0</v>
      </c>
      <c r="CT119" s="1"/>
      <c r="CU119" s="114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16"/>
      <c r="DH119" s="116"/>
      <c r="DI119" s="116"/>
      <c r="DJ119" s="116"/>
      <c r="DK119" s="116"/>
      <c r="DL119" s="1"/>
      <c r="DM119" s="1"/>
      <c r="DN119" s="1"/>
      <c r="DO119" s="1"/>
      <c r="DP119" s="1"/>
    </row>
    <row r="120">
      <c r="A120" s="161"/>
      <c r="B120" s="185" t="str">
        <f t="shared" si="59"/>
        <v>#REF!</v>
      </c>
      <c r="C120" s="95" t="s">
        <v>279</v>
      </c>
      <c r="D120" s="96" t="s">
        <v>280</v>
      </c>
      <c r="E120" s="97" t="str">
        <f t="shared" si="27"/>
        <v>N/A</v>
      </c>
      <c r="F120" s="133">
        <v>6462.8</v>
      </c>
      <c r="G120" s="133">
        <v>5792.98</v>
      </c>
      <c r="H120" s="133">
        <f t="shared" si="73"/>
        <v>669.82</v>
      </c>
      <c r="I120" s="133">
        <v>5792.98</v>
      </c>
      <c r="J120" s="133">
        <f t="shared" si="74"/>
        <v>669.82</v>
      </c>
      <c r="K120" s="134">
        <v>100.0</v>
      </c>
      <c r="L120" s="133">
        <v>6462.8</v>
      </c>
      <c r="M120" s="133">
        <v>6462.8</v>
      </c>
      <c r="N120" s="133">
        <v>0.0</v>
      </c>
      <c r="O120" s="133">
        <v>0.0</v>
      </c>
      <c r="P120" s="135">
        <f t="shared" si="75"/>
        <v>0</v>
      </c>
      <c r="Q120" s="100"/>
      <c r="R120" s="98"/>
      <c r="S120" s="98"/>
      <c r="T120" s="45"/>
      <c r="U120" s="45"/>
      <c r="V120" s="45"/>
      <c r="W120" s="135">
        <v>0.0</v>
      </c>
      <c r="X120" s="139" t="str">
        <f t="shared" si="69"/>
        <v>#REF!</v>
      </c>
      <c r="Y120" s="140">
        <v>0.0</v>
      </c>
      <c r="Z120" s="135">
        <v>0.0</v>
      </c>
      <c r="AA120" s="110">
        <v>0.0</v>
      </c>
      <c r="AB120" s="141">
        <v>0.0</v>
      </c>
      <c r="AC120" s="110">
        <v>0.0</v>
      </c>
      <c r="AD120" s="124">
        <v>0.0</v>
      </c>
      <c r="AE120" s="110">
        <v>0.0</v>
      </c>
      <c r="AF120" s="124">
        <v>0.0</v>
      </c>
      <c r="AG120" s="110">
        <v>0.0</v>
      </c>
      <c r="AH120" s="124">
        <v>0.0</v>
      </c>
      <c r="AI120" s="110">
        <v>0.0</v>
      </c>
      <c r="AJ120" s="124" t="str">
        <f t="shared" si="61"/>
        <v>#REF!</v>
      </c>
      <c r="AK120" s="107"/>
      <c r="AL120" s="103"/>
      <c r="AM120" s="124" t="str">
        <f t="shared" si="62"/>
        <v>#REF!</v>
      </c>
      <c r="AN120" s="107"/>
      <c r="AO120" s="103"/>
      <c r="AP120" s="124" t="str">
        <f t="shared" si="63"/>
        <v>#REF!</v>
      </c>
      <c r="AQ120" s="107"/>
      <c r="AR120" s="110">
        <v>0.0</v>
      </c>
      <c r="AS120" s="124" t="str">
        <f t="shared" si="64"/>
        <v>#REF!</v>
      </c>
      <c r="AT120" s="107"/>
      <c r="AU120" s="110">
        <v>0.0</v>
      </c>
      <c r="AV120" s="107"/>
      <c r="AW120" s="110">
        <v>0.0</v>
      </c>
      <c r="AX120" s="107"/>
      <c r="AY120" s="110">
        <v>0.0</v>
      </c>
      <c r="AZ120" s="107"/>
      <c r="BA120" s="110">
        <v>0.0</v>
      </c>
      <c r="BB120" s="124" t="str">
        <f t="shared" si="65"/>
        <v>#REF!</v>
      </c>
      <c r="BC120" s="107"/>
      <c r="BD120" s="103"/>
      <c r="BE120" s="129" t="str">
        <f t="shared" si="66"/>
        <v>#REF!</v>
      </c>
      <c r="BF120" s="107"/>
      <c r="BG120" s="103"/>
      <c r="BH120" s="124" t="str">
        <f t="shared" si="67"/>
        <v>#REF!</v>
      </c>
      <c r="BI120" s="107"/>
      <c r="BJ120" s="103"/>
      <c r="BK120" s="124" t="str">
        <f t="shared" si="57"/>
        <v>#REF!</v>
      </c>
      <c r="BL120" s="107"/>
      <c r="BM120" s="103"/>
      <c r="BN120" s="124" t="str">
        <f t="shared" si="68"/>
        <v>#REF!</v>
      </c>
      <c r="BO120" s="107"/>
      <c r="BP120" s="103"/>
      <c r="BQ120" s="107"/>
      <c r="BR120" s="103"/>
      <c r="BS120" s="107" t="str">
        <f t="shared" si="30"/>
        <v>#REF!</v>
      </c>
      <c r="BT120" s="107"/>
      <c r="BU120" s="103"/>
      <c r="BV120" s="107"/>
      <c r="BW120" s="117" t="str">
        <f t="shared" si="31"/>
        <v>#REF!</v>
      </c>
      <c r="BX120" s="112"/>
      <c r="BY120" s="110">
        <v>0.0</v>
      </c>
      <c r="BZ120" s="2"/>
      <c r="CA120" s="2"/>
      <c r="CB120" s="112"/>
      <c r="CC120" s="110">
        <v>0.0</v>
      </c>
      <c r="CD120" s="112"/>
      <c r="CE120" s="110">
        <v>0.0</v>
      </c>
      <c r="CF120" s="112"/>
      <c r="CG120" s="110">
        <v>0.0</v>
      </c>
      <c r="CH120" s="112"/>
      <c r="CI120" s="110">
        <v>0.0</v>
      </c>
      <c r="CJ120" s="112"/>
      <c r="CK120" s="110">
        <v>0.0</v>
      </c>
      <c r="CL120" s="112"/>
      <c r="CM120" s="110">
        <v>0.0</v>
      </c>
      <c r="CN120" s="112"/>
      <c r="CO120" s="110">
        <v>0.0</v>
      </c>
      <c r="CP120" s="112"/>
      <c r="CQ120" s="110">
        <v>0.0</v>
      </c>
      <c r="CR120" s="113">
        <f t="shared" si="45"/>
        <v>0</v>
      </c>
      <c r="CS120" s="113">
        <f t="shared" si="26"/>
        <v>0</v>
      </c>
      <c r="CT120" s="1"/>
      <c r="CU120" s="114"/>
      <c r="CV120" s="1"/>
      <c r="CW120" s="1"/>
      <c r="CX120" s="1"/>
      <c r="CY120" s="1"/>
      <c r="CZ120" s="1"/>
      <c r="DA120" s="1"/>
      <c r="DB120" s="1"/>
      <c r="DC120" s="1"/>
      <c r="DD120" s="1"/>
      <c r="DE120" s="61"/>
      <c r="DF120" s="61"/>
      <c r="DG120" s="193">
        <v>1.0</v>
      </c>
      <c r="DH120" s="184">
        <v>0.0</v>
      </c>
      <c r="DI120" s="184">
        <v>0.0</v>
      </c>
      <c r="DJ120" s="184">
        <v>0.0</v>
      </c>
      <c r="DK120" s="184">
        <v>1.0</v>
      </c>
      <c r="DL120" s="1"/>
      <c r="DM120" s="1"/>
      <c r="DN120" s="1"/>
      <c r="DO120" s="1"/>
      <c r="DP120" s="1"/>
    </row>
    <row r="121">
      <c r="A121" s="161"/>
      <c r="B121" s="185" t="str">
        <f t="shared" si="59"/>
        <v>#REF!</v>
      </c>
      <c r="C121" s="95" t="s">
        <v>281</v>
      </c>
      <c r="D121" s="96" t="s">
        <v>282</v>
      </c>
      <c r="E121" s="97" t="str">
        <f t="shared" si="27"/>
        <v>N/A</v>
      </c>
      <c r="F121" s="133">
        <v>2690.25</v>
      </c>
      <c r="G121" s="133">
        <v>0.0</v>
      </c>
      <c r="H121" s="133">
        <f t="shared" si="73"/>
        <v>2690.25</v>
      </c>
      <c r="I121" s="133">
        <v>0.0</v>
      </c>
      <c r="J121" s="133">
        <f t="shared" si="74"/>
        <v>2690.25</v>
      </c>
      <c r="K121" s="134">
        <v>0.0</v>
      </c>
      <c r="L121" s="133">
        <v>0.0</v>
      </c>
      <c r="M121" s="133">
        <v>2690.25</v>
      </c>
      <c r="N121" s="133">
        <v>2690.25</v>
      </c>
      <c r="O121" s="133">
        <v>0.0</v>
      </c>
      <c r="P121" s="135">
        <f t="shared" si="75"/>
        <v>0</v>
      </c>
      <c r="Q121" s="100"/>
      <c r="R121" s="98"/>
      <c r="S121" s="98"/>
      <c r="T121" s="45"/>
      <c r="U121" s="45"/>
      <c r="V121" s="45"/>
      <c r="W121" s="135">
        <v>0.0</v>
      </c>
      <c r="X121" s="139" t="str">
        <f t="shared" si="69"/>
        <v>#REF!</v>
      </c>
      <c r="Y121" s="140">
        <v>0.0</v>
      </c>
      <c r="Z121" s="135">
        <v>0.0</v>
      </c>
      <c r="AA121" s="110">
        <v>0.0</v>
      </c>
      <c r="AB121" s="141">
        <v>0.0</v>
      </c>
      <c r="AC121" s="110">
        <v>0.0</v>
      </c>
      <c r="AD121" s="124">
        <v>0.0</v>
      </c>
      <c r="AE121" s="110">
        <v>0.0</v>
      </c>
      <c r="AF121" s="124">
        <v>0.0</v>
      </c>
      <c r="AG121" s="110">
        <v>0.0</v>
      </c>
      <c r="AH121" s="124">
        <v>0.0</v>
      </c>
      <c r="AI121" s="110">
        <v>0.0</v>
      </c>
      <c r="AJ121" s="124" t="str">
        <f t="shared" si="61"/>
        <v>#REF!</v>
      </c>
      <c r="AK121" s="107"/>
      <c r="AL121" s="103"/>
      <c r="AM121" s="124" t="str">
        <f t="shared" si="62"/>
        <v>#REF!</v>
      </c>
      <c r="AN121" s="107"/>
      <c r="AO121" s="103"/>
      <c r="AP121" s="124" t="str">
        <f t="shared" si="63"/>
        <v>#REF!</v>
      </c>
      <c r="AQ121" s="107"/>
      <c r="AR121" s="110">
        <v>0.0</v>
      </c>
      <c r="AS121" s="124" t="str">
        <f t="shared" si="64"/>
        <v>#REF!</v>
      </c>
      <c r="AT121" s="107"/>
      <c r="AU121" s="110">
        <v>0.0</v>
      </c>
      <c r="AV121" s="107"/>
      <c r="AW121" s="110">
        <v>0.0</v>
      </c>
      <c r="AX121" s="107"/>
      <c r="AY121" s="110">
        <v>0.0</v>
      </c>
      <c r="AZ121" s="107"/>
      <c r="BA121" s="110">
        <v>0.0</v>
      </c>
      <c r="BB121" s="124" t="str">
        <f t="shared" si="65"/>
        <v>#REF!</v>
      </c>
      <c r="BC121" s="107"/>
      <c r="BD121" s="103"/>
      <c r="BE121" s="129" t="str">
        <f t="shared" si="66"/>
        <v>#REF!</v>
      </c>
      <c r="BF121" s="107"/>
      <c r="BG121" s="103"/>
      <c r="BH121" s="124" t="str">
        <f t="shared" si="67"/>
        <v>#REF!</v>
      </c>
      <c r="BI121" s="107"/>
      <c r="BJ121" s="103"/>
      <c r="BK121" s="124" t="str">
        <f t="shared" si="57"/>
        <v>#REF!</v>
      </c>
      <c r="BL121" s="107"/>
      <c r="BM121" s="103"/>
      <c r="BN121" s="124" t="str">
        <f t="shared" si="68"/>
        <v>#REF!</v>
      </c>
      <c r="BO121" s="107"/>
      <c r="BP121" s="103"/>
      <c r="BQ121" s="107"/>
      <c r="BR121" s="103"/>
      <c r="BS121" s="107" t="str">
        <f t="shared" si="30"/>
        <v>#REF!</v>
      </c>
      <c r="BT121" s="107"/>
      <c r="BU121" s="103"/>
      <c r="BV121" s="107"/>
      <c r="BW121" s="117" t="str">
        <f t="shared" si="31"/>
        <v>#REF!</v>
      </c>
      <c r="BX121" s="112"/>
      <c r="BY121" s="110">
        <v>0.0</v>
      </c>
      <c r="BZ121" s="2"/>
      <c r="CA121" s="2"/>
      <c r="CB121" s="112"/>
      <c r="CC121" s="110">
        <v>0.0</v>
      </c>
      <c r="CD121" s="112"/>
      <c r="CE121" s="110">
        <v>0.0</v>
      </c>
      <c r="CF121" s="112"/>
      <c r="CG121" s="110">
        <v>0.0</v>
      </c>
      <c r="CH121" s="112"/>
      <c r="CI121" s="110">
        <v>0.0</v>
      </c>
      <c r="CJ121" s="112"/>
      <c r="CK121" s="110">
        <v>0.0</v>
      </c>
      <c r="CL121" s="112"/>
      <c r="CM121" s="110">
        <v>0.0</v>
      </c>
      <c r="CN121" s="112"/>
      <c r="CO121" s="110">
        <v>0.0</v>
      </c>
      <c r="CP121" s="112"/>
      <c r="CQ121" s="110">
        <v>0.0</v>
      </c>
      <c r="CR121" s="113">
        <f t="shared" si="45"/>
        <v>0</v>
      </c>
      <c r="CS121" s="113">
        <f t="shared" si="26"/>
        <v>0</v>
      </c>
      <c r="CT121" s="1"/>
      <c r="CU121" s="114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16"/>
      <c r="DH121" s="116"/>
      <c r="DI121" s="116"/>
      <c r="DJ121" s="116"/>
      <c r="DK121" s="116"/>
      <c r="DL121" s="1"/>
      <c r="DM121" s="1"/>
      <c r="DN121" s="1"/>
      <c r="DO121" s="1"/>
      <c r="DP121" s="1"/>
    </row>
    <row r="122">
      <c r="A122" s="93"/>
      <c r="B122" s="185" t="str">
        <f t="shared" si="59"/>
        <v>#REF!</v>
      </c>
      <c r="C122" s="95" t="s">
        <v>283</v>
      </c>
      <c r="D122" s="96" t="s">
        <v>284</v>
      </c>
      <c r="E122" s="97" t="str">
        <f t="shared" si="27"/>
        <v>N/A</v>
      </c>
      <c r="F122" s="133">
        <v>27415.23</v>
      </c>
      <c r="G122" s="133">
        <v>12478.55</v>
      </c>
      <c r="H122" s="133">
        <f t="shared" si="73"/>
        <v>14936.68</v>
      </c>
      <c r="I122" s="133">
        <v>12478.55</v>
      </c>
      <c r="J122" s="133">
        <f t="shared" si="74"/>
        <v>14936.68</v>
      </c>
      <c r="K122" s="134">
        <v>100.0</v>
      </c>
      <c r="L122" s="133">
        <v>27415.23</v>
      </c>
      <c r="M122" s="133">
        <v>27415.23</v>
      </c>
      <c r="N122" s="133">
        <v>0.0</v>
      </c>
      <c r="O122" s="133">
        <v>0.0</v>
      </c>
      <c r="P122" s="135">
        <f t="shared" si="75"/>
        <v>0</v>
      </c>
      <c r="Q122" s="100"/>
      <c r="R122" s="136">
        <v>1776.2</v>
      </c>
      <c r="S122" s="98"/>
      <c r="T122" s="45"/>
      <c r="U122" s="45"/>
      <c r="V122" s="45"/>
      <c r="W122" s="135">
        <v>0.0</v>
      </c>
      <c r="X122" s="139" t="str">
        <f t="shared" si="69"/>
        <v>#REF!</v>
      </c>
      <c r="Y122" s="140">
        <v>0.0</v>
      </c>
      <c r="Z122" s="135">
        <v>0.0</v>
      </c>
      <c r="AA122" s="110">
        <v>0.0</v>
      </c>
      <c r="AB122" s="141">
        <v>0.0</v>
      </c>
      <c r="AC122" s="110">
        <v>0.0</v>
      </c>
      <c r="AD122" s="124">
        <v>0.0</v>
      </c>
      <c r="AE122" s="110">
        <v>0.0</v>
      </c>
      <c r="AF122" s="124">
        <v>0.0</v>
      </c>
      <c r="AG122" s="110">
        <v>0.0</v>
      </c>
      <c r="AH122" s="124">
        <v>0.0</v>
      </c>
      <c r="AI122" s="110">
        <v>0.0</v>
      </c>
      <c r="AJ122" s="124" t="str">
        <f t="shared" si="61"/>
        <v>#REF!</v>
      </c>
      <c r="AK122" s="107"/>
      <c r="AL122" s="103"/>
      <c r="AM122" s="124" t="str">
        <f t="shared" si="62"/>
        <v>#REF!</v>
      </c>
      <c r="AN122" s="107"/>
      <c r="AO122" s="103"/>
      <c r="AP122" s="124" t="str">
        <f t="shared" si="63"/>
        <v>#REF!</v>
      </c>
      <c r="AQ122" s="107"/>
      <c r="AR122" s="110">
        <v>0.0</v>
      </c>
      <c r="AS122" s="124" t="str">
        <f t="shared" si="64"/>
        <v>#REF!</v>
      </c>
      <c r="AT122" s="107"/>
      <c r="AU122" s="110">
        <v>0.0</v>
      </c>
      <c r="AV122" s="107"/>
      <c r="AW122" s="110">
        <v>0.0</v>
      </c>
      <c r="AX122" s="107"/>
      <c r="AY122" s="110">
        <v>0.0</v>
      </c>
      <c r="AZ122" s="107"/>
      <c r="BA122" s="110">
        <v>0.0</v>
      </c>
      <c r="BB122" s="124" t="str">
        <f t="shared" si="65"/>
        <v>#REF!</v>
      </c>
      <c r="BC122" s="107"/>
      <c r="BD122" s="103"/>
      <c r="BE122" s="129" t="str">
        <f t="shared" si="66"/>
        <v>#REF!</v>
      </c>
      <c r="BF122" s="107"/>
      <c r="BG122" s="103"/>
      <c r="BH122" s="124" t="str">
        <f t="shared" si="67"/>
        <v>#REF!</v>
      </c>
      <c r="BI122" s="107"/>
      <c r="BJ122" s="103"/>
      <c r="BK122" s="124" t="str">
        <f t="shared" si="57"/>
        <v>#REF!</v>
      </c>
      <c r="BL122" s="107"/>
      <c r="BM122" s="103"/>
      <c r="BN122" s="124" t="str">
        <f t="shared" si="68"/>
        <v>#REF!</v>
      </c>
      <c r="BO122" s="107"/>
      <c r="BP122" s="103"/>
      <c r="BQ122" s="107"/>
      <c r="BR122" s="103"/>
      <c r="BS122" s="107" t="str">
        <f t="shared" si="30"/>
        <v>#REF!</v>
      </c>
      <c r="BT122" s="107"/>
      <c r="BU122" s="103"/>
      <c r="BV122" s="107"/>
      <c r="BW122" s="117" t="str">
        <f t="shared" si="31"/>
        <v>#REF!</v>
      </c>
      <c r="BX122" s="112"/>
      <c r="BY122" s="110">
        <v>0.0</v>
      </c>
      <c r="BZ122" s="2"/>
      <c r="CA122" s="2"/>
      <c r="CB122" s="112"/>
      <c r="CC122" s="110">
        <v>0.0</v>
      </c>
      <c r="CD122" s="112"/>
      <c r="CE122" s="110">
        <v>0.0</v>
      </c>
      <c r="CF122" s="112"/>
      <c r="CG122" s="110">
        <v>0.0</v>
      </c>
      <c r="CH122" s="112"/>
      <c r="CI122" s="110">
        <v>0.0</v>
      </c>
      <c r="CJ122" s="112"/>
      <c r="CK122" s="110">
        <v>0.0</v>
      </c>
      <c r="CL122" s="112"/>
      <c r="CM122" s="110">
        <v>0.0</v>
      </c>
      <c r="CN122" s="112"/>
      <c r="CO122" s="110">
        <v>0.0</v>
      </c>
      <c r="CP122" s="112"/>
      <c r="CQ122" s="110">
        <v>0.0</v>
      </c>
      <c r="CR122" s="113">
        <f t="shared" si="45"/>
        <v>0</v>
      </c>
      <c r="CS122" s="113">
        <f t="shared" si="26"/>
        <v>0</v>
      </c>
      <c r="CT122" s="1"/>
      <c r="CU122" s="114"/>
      <c r="CV122" s="1"/>
      <c r="CW122" s="1"/>
      <c r="CX122" s="1"/>
      <c r="CY122" s="1"/>
      <c r="CZ122" s="1"/>
      <c r="DA122" s="1"/>
      <c r="DB122" s="1"/>
      <c r="DC122" s="1"/>
      <c r="DD122" s="1"/>
      <c r="DE122" s="61"/>
      <c r="DF122" s="61"/>
      <c r="DG122" s="115"/>
      <c r="DH122" s="116"/>
      <c r="DI122" s="116"/>
      <c r="DJ122" s="116"/>
      <c r="DK122" s="116"/>
      <c r="DL122" s="1"/>
      <c r="DM122" s="1"/>
      <c r="DN122" s="1"/>
      <c r="DO122" s="1"/>
      <c r="DP122" s="1"/>
    </row>
    <row r="123">
      <c r="A123" s="161"/>
      <c r="B123" s="185" t="str">
        <f t="shared" si="59"/>
        <v>#REF!</v>
      </c>
      <c r="C123" s="95" t="s">
        <v>285</v>
      </c>
      <c r="D123" s="96" t="s">
        <v>286</v>
      </c>
      <c r="E123" s="97" t="str">
        <f t="shared" si="27"/>
        <v>N/A</v>
      </c>
      <c r="F123" s="133">
        <v>1672.75</v>
      </c>
      <c r="G123" s="133">
        <v>256.33</v>
      </c>
      <c r="H123" s="133">
        <f t="shared" si="73"/>
        <v>1416.42</v>
      </c>
      <c r="I123" s="133">
        <v>256.33</v>
      </c>
      <c r="J123" s="133">
        <f t="shared" si="74"/>
        <v>1416.42</v>
      </c>
      <c r="K123" s="134">
        <v>100.0</v>
      </c>
      <c r="L123" s="133">
        <v>1672.75</v>
      </c>
      <c r="M123" s="133">
        <v>1672.75</v>
      </c>
      <c r="N123" s="133">
        <v>0.0</v>
      </c>
      <c r="O123" s="133">
        <v>0.0</v>
      </c>
      <c r="P123" s="135">
        <f t="shared" si="75"/>
        <v>0</v>
      </c>
      <c r="Q123" s="100"/>
      <c r="R123" s="98"/>
      <c r="S123" s="98"/>
      <c r="T123" s="45"/>
      <c r="U123" s="45"/>
      <c r="V123" s="45"/>
      <c r="W123" s="135">
        <v>0.0</v>
      </c>
      <c r="X123" s="139" t="str">
        <f t="shared" si="69"/>
        <v>#REF!</v>
      </c>
      <c r="Y123" s="140">
        <v>0.0</v>
      </c>
      <c r="Z123" s="135">
        <v>0.0</v>
      </c>
      <c r="AA123" s="110">
        <v>0.0</v>
      </c>
      <c r="AB123" s="141">
        <v>0.0</v>
      </c>
      <c r="AC123" s="110">
        <v>0.0</v>
      </c>
      <c r="AD123" s="124">
        <v>0.0</v>
      </c>
      <c r="AE123" s="110">
        <v>0.0</v>
      </c>
      <c r="AF123" s="124">
        <v>0.0</v>
      </c>
      <c r="AG123" s="110">
        <v>0.0</v>
      </c>
      <c r="AH123" s="124">
        <v>0.0</v>
      </c>
      <c r="AI123" s="110">
        <v>0.0</v>
      </c>
      <c r="AJ123" s="124" t="str">
        <f t="shared" si="61"/>
        <v>#REF!</v>
      </c>
      <c r="AK123" s="107"/>
      <c r="AL123" s="103"/>
      <c r="AM123" s="124" t="str">
        <f t="shared" si="62"/>
        <v>#REF!</v>
      </c>
      <c r="AN123" s="107"/>
      <c r="AO123" s="103"/>
      <c r="AP123" s="124" t="str">
        <f t="shared" si="63"/>
        <v>#REF!</v>
      </c>
      <c r="AQ123" s="107"/>
      <c r="AR123" s="110">
        <v>0.0</v>
      </c>
      <c r="AS123" s="124" t="str">
        <f t="shared" si="64"/>
        <v>#REF!</v>
      </c>
      <c r="AT123" s="107"/>
      <c r="AU123" s="110">
        <v>0.0</v>
      </c>
      <c r="AV123" s="107"/>
      <c r="AW123" s="110">
        <v>0.0</v>
      </c>
      <c r="AX123" s="107"/>
      <c r="AY123" s="110">
        <v>0.0</v>
      </c>
      <c r="AZ123" s="107"/>
      <c r="BA123" s="110">
        <v>0.0</v>
      </c>
      <c r="BB123" s="124" t="str">
        <f t="shared" si="65"/>
        <v>#REF!</v>
      </c>
      <c r="BC123" s="107"/>
      <c r="BD123" s="103"/>
      <c r="BE123" s="129" t="str">
        <f t="shared" si="66"/>
        <v>#REF!</v>
      </c>
      <c r="BF123" s="107"/>
      <c r="BG123" s="103"/>
      <c r="BH123" s="124" t="str">
        <f t="shared" si="67"/>
        <v>#REF!</v>
      </c>
      <c r="BI123" s="107"/>
      <c r="BJ123" s="103"/>
      <c r="BK123" s="124" t="str">
        <f t="shared" si="57"/>
        <v>#REF!</v>
      </c>
      <c r="BL123" s="107"/>
      <c r="BM123" s="103"/>
      <c r="BN123" s="124" t="str">
        <f t="shared" si="68"/>
        <v>#REF!</v>
      </c>
      <c r="BO123" s="107"/>
      <c r="BP123" s="103"/>
      <c r="BQ123" s="107"/>
      <c r="BR123" s="103"/>
      <c r="BS123" s="107" t="str">
        <f t="shared" si="30"/>
        <v>#REF!</v>
      </c>
      <c r="BT123" s="107"/>
      <c r="BU123" s="103"/>
      <c r="BV123" s="107"/>
      <c r="BW123" s="117" t="str">
        <f t="shared" si="31"/>
        <v>#REF!</v>
      </c>
      <c r="BX123" s="112"/>
      <c r="BY123" s="110">
        <v>0.0</v>
      </c>
      <c r="BZ123" s="2"/>
      <c r="CA123" s="2"/>
      <c r="CB123" s="112"/>
      <c r="CC123" s="110">
        <v>0.0</v>
      </c>
      <c r="CD123" s="112"/>
      <c r="CE123" s="110">
        <v>0.0</v>
      </c>
      <c r="CF123" s="112"/>
      <c r="CG123" s="110">
        <v>0.0</v>
      </c>
      <c r="CH123" s="112"/>
      <c r="CI123" s="110">
        <v>0.0</v>
      </c>
      <c r="CJ123" s="112"/>
      <c r="CK123" s="110">
        <v>0.0</v>
      </c>
      <c r="CL123" s="112"/>
      <c r="CM123" s="110">
        <v>0.0</v>
      </c>
      <c r="CN123" s="112"/>
      <c r="CO123" s="110">
        <v>0.0</v>
      </c>
      <c r="CP123" s="112"/>
      <c r="CQ123" s="110">
        <v>0.0</v>
      </c>
      <c r="CR123" s="113">
        <f t="shared" si="45"/>
        <v>0</v>
      </c>
      <c r="CS123" s="113">
        <f t="shared" si="26"/>
        <v>0</v>
      </c>
      <c r="CT123" s="1"/>
      <c r="CU123" s="114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16"/>
      <c r="DH123" s="116"/>
      <c r="DI123" s="116"/>
      <c r="DJ123" s="116"/>
      <c r="DK123" s="116"/>
      <c r="DL123" s="1"/>
      <c r="DM123" s="1"/>
      <c r="DN123" s="1"/>
      <c r="DO123" s="1"/>
      <c r="DP123" s="1"/>
    </row>
    <row r="124">
      <c r="A124" s="161"/>
      <c r="B124" s="185" t="str">
        <f t="shared" si="59"/>
        <v>#REF!</v>
      </c>
      <c r="C124" s="95" t="s">
        <v>287</v>
      </c>
      <c r="D124" s="96" t="s">
        <v>288</v>
      </c>
      <c r="E124" s="97" t="str">
        <f t="shared" si="27"/>
        <v>N/A</v>
      </c>
      <c r="F124" s="133">
        <v>2117.45</v>
      </c>
      <c r="G124" s="133">
        <v>47.29</v>
      </c>
      <c r="H124" s="133">
        <f t="shared" si="73"/>
        <v>2070.16</v>
      </c>
      <c r="I124" s="133">
        <v>47.29</v>
      </c>
      <c r="J124" s="133">
        <f t="shared" si="74"/>
        <v>2070.16</v>
      </c>
      <c r="K124" s="134">
        <v>100.0</v>
      </c>
      <c r="L124" s="133">
        <v>2117.45</v>
      </c>
      <c r="M124" s="133">
        <v>2117.45</v>
      </c>
      <c r="N124" s="133">
        <v>0.0</v>
      </c>
      <c r="O124" s="133">
        <v>0.0</v>
      </c>
      <c r="P124" s="135">
        <f t="shared" si="75"/>
        <v>0</v>
      </c>
      <c r="Q124" s="100"/>
      <c r="R124" s="98"/>
      <c r="S124" s="98"/>
      <c r="T124" s="45"/>
      <c r="U124" s="45"/>
      <c r="V124" s="45"/>
      <c r="W124" s="135">
        <v>0.0</v>
      </c>
      <c r="X124" s="139" t="str">
        <f t="shared" si="69"/>
        <v>#REF!</v>
      </c>
      <c r="Y124" s="140">
        <v>0.0</v>
      </c>
      <c r="Z124" s="135">
        <v>0.0</v>
      </c>
      <c r="AA124" s="110">
        <v>0.0</v>
      </c>
      <c r="AB124" s="141">
        <v>0.0</v>
      </c>
      <c r="AC124" s="110">
        <v>0.0</v>
      </c>
      <c r="AD124" s="124">
        <v>0.0</v>
      </c>
      <c r="AE124" s="110">
        <v>0.0</v>
      </c>
      <c r="AF124" s="124">
        <v>0.0</v>
      </c>
      <c r="AG124" s="110">
        <v>0.0</v>
      </c>
      <c r="AH124" s="124">
        <v>0.0</v>
      </c>
      <c r="AI124" s="110">
        <v>0.0</v>
      </c>
      <c r="AJ124" s="124" t="str">
        <f t="shared" si="61"/>
        <v>#REF!</v>
      </c>
      <c r="AK124" s="107"/>
      <c r="AL124" s="103"/>
      <c r="AM124" s="124" t="str">
        <f t="shared" si="62"/>
        <v>#REF!</v>
      </c>
      <c r="AN124" s="107"/>
      <c r="AO124" s="103"/>
      <c r="AP124" s="124" t="str">
        <f t="shared" si="63"/>
        <v>#REF!</v>
      </c>
      <c r="AQ124" s="107"/>
      <c r="AR124" s="110">
        <v>0.0</v>
      </c>
      <c r="AS124" s="124" t="str">
        <f t="shared" si="64"/>
        <v>#REF!</v>
      </c>
      <c r="AT124" s="107"/>
      <c r="AU124" s="110">
        <v>0.0</v>
      </c>
      <c r="AV124" s="107"/>
      <c r="AW124" s="110">
        <v>0.0</v>
      </c>
      <c r="AX124" s="107"/>
      <c r="AY124" s="110">
        <v>0.0</v>
      </c>
      <c r="AZ124" s="107"/>
      <c r="BA124" s="110">
        <v>0.0</v>
      </c>
      <c r="BB124" s="124" t="str">
        <f t="shared" si="65"/>
        <v>#REF!</v>
      </c>
      <c r="BC124" s="107"/>
      <c r="BD124" s="103"/>
      <c r="BE124" s="129" t="str">
        <f t="shared" si="66"/>
        <v>#REF!</v>
      </c>
      <c r="BF124" s="107"/>
      <c r="BG124" s="103"/>
      <c r="BH124" s="124" t="str">
        <f t="shared" si="67"/>
        <v>#REF!</v>
      </c>
      <c r="BI124" s="107"/>
      <c r="BJ124" s="103"/>
      <c r="BK124" s="124" t="str">
        <f t="shared" si="57"/>
        <v>#REF!</v>
      </c>
      <c r="BL124" s="107"/>
      <c r="BM124" s="103"/>
      <c r="BN124" s="124" t="str">
        <f t="shared" si="68"/>
        <v>#REF!</v>
      </c>
      <c r="BO124" s="107"/>
      <c r="BP124" s="103"/>
      <c r="BQ124" s="107"/>
      <c r="BR124" s="103"/>
      <c r="BS124" s="107" t="str">
        <f t="shared" si="30"/>
        <v>#REF!</v>
      </c>
      <c r="BT124" s="107"/>
      <c r="BU124" s="103"/>
      <c r="BV124" s="107"/>
      <c r="BW124" s="117" t="str">
        <f t="shared" si="31"/>
        <v>#REF!</v>
      </c>
      <c r="BX124" s="112"/>
      <c r="BY124" s="110">
        <v>0.0</v>
      </c>
      <c r="BZ124" s="2"/>
      <c r="CA124" s="2"/>
      <c r="CB124" s="112"/>
      <c r="CC124" s="110">
        <v>0.0</v>
      </c>
      <c r="CD124" s="112"/>
      <c r="CE124" s="110">
        <v>0.0</v>
      </c>
      <c r="CF124" s="112"/>
      <c r="CG124" s="110">
        <v>0.0</v>
      </c>
      <c r="CH124" s="112"/>
      <c r="CI124" s="110">
        <v>0.0</v>
      </c>
      <c r="CJ124" s="112"/>
      <c r="CK124" s="110">
        <v>0.0</v>
      </c>
      <c r="CL124" s="112"/>
      <c r="CM124" s="110">
        <v>0.0</v>
      </c>
      <c r="CN124" s="112"/>
      <c r="CO124" s="110">
        <v>0.0</v>
      </c>
      <c r="CP124" s="112"/>
      <c r="CQ124" s="110">
        <v>0.0</v>
      </c>
      <c r="CR124" s="113">
        <f t="shared" si="45"/>
        <v>0</v>
      </c>
      <c r="CS124" s="113">
        <f t="shared" si="26"/>
        <v>0</v>
      </c>
      <c r="CT124" s="1"/>
      <c r="CU124" s="114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16"/>
      <c r="DH124" s="116"/>
      <c r="DI124" s="116"/>
      <c r="DJ124" s="116"/>
      <c r="DK124" s="116"/>
      <c r="DL124" s="1"/>
      <c r="DM124" s="1"/>
      <c r="DN124" s="1"/>
      <c r="DO124" s="1"/>
      <c r="DP124" s="1"/>
    </row>
    <row r="125">
      <c r="A125" s="161"/>
      <c r="B125" s="185" t="str">
        <f t="shared" si="59"/>
        <v>#REF!</v>
      </c>
      <c r="C125" s="95" t="s">
        <v>289</v>
      </c>
      <c r="D125" s="96" t="s">
        <v>290</v>
      </c>
      <c r="E125" s="97" t="str">
        <f t="shared" si="27"/>
        <v>N/A</v>
      </c>
      <c r="F125" s="133">
        <v>4599.56</v>
      </c>
      <c r="G125" s="133">
        <v>3449.67</v>
      </c>
      <c r="H125" s="133">
        <f t="shared" si="73"/>
        <v>1149.89</v>
      </c>
      <c r="I125" s="133">
        <v>117.43</v>
      </c>
      <c r="J125" s="133">
        <f t="shared" si="74"/>
        <v>4482.13</v>
      </c>
      <c r="K125" s="134">
        <v>3.4040937249070202</v>
      </c>
      <c r="L125" s="133">
        <v>156.57333333333335</v>
      </c>
      <c r="M125" s="133">
        <v>4599.56</v>
      </c>
      <c r="N125" s="133">
        <v>4442.986666666667</v>
      </c>
      <c r="O125" s="133">
        <v>0.0</v>
      </c>
      <c r="P125" s="135">
        <f t="shared" si="75"/>
        <v>0</v>
      </c>
      <c r="Q125" s="100"/>
      <c r="R125" s="98"/>
      <c r="S125" s="98"/>
      <c r="T125" s="45"/>
      <c r="U125" s="45"/>
      <c r="V125" s="45"/>
      <c r="W125" s="135">
        <v>0.0</v>
      </c>
      <c r="X125" s="139" t="str">
        <f t="shared" si="69"/>
        <v>#REF!</v>
      </c>
      <c r="Y125" s="140">
        <v>0.0</v>
      </c>
      <c r="Z125" s="135">
        <v>0.0</v>
      </c>
      <c r="AA125" s="110">
        <v>0.0</v>
      </c>
      <c r="AB125" s="141">
        <v>0.0</v>
      </c>
      <c r="AC125" s="110">
        <v>0.0</v>
      </c>
      <c r="AD125" s="124">
        <v>0.0</v>
      </c>
      <c r="AE125" s="110">
        <v>0.0</v>
      </c>
      <c r="AF125" s="124">
        <v>0.0</v>
      </c>
      <c r="AG125" s="110">
        <v>0.0</v>
      </c>
      <c r="AH125" s="124">
        <v>0.0</v>
      </c>
      <c r="AI125" s="110">
        <v>0.0</v>
      </c>
      <c r="AJ125" s="124" t="str">
        <f t="shared" si="61"/>
        <v>#REF!</v>
      </c>
      <c r="AK125" s="107"/>
      <c r="AL125" s="103"/>
      <c r="AM125" s="124" t="str">
        <f t="shared" si="62"/>
        <v>#REF!</v>
      </c>
      <c r="AN125" s="107"/>
      <c r="AO125" s="103"/>
      <c r="AP125" s="124" t="str">
        <f t="shared" si="63"/>
        <v>#REF!</v>
      </c>
      <c r="AQ125" s="107"/>
      <c r="AR125" s="110">
        <v>0.0</v>
      </c>
      <c r="AS125" s="124" t="str">
        <f t="shared" si="64"/>
        <v>#REF!</v>
      </c>
      <c r="AT125" s="107"/>
      <c r="AU125" s="110">
        <v>0.0</v>
      </c>
      <c r="AV125" s="107"/>
      <c r="AW125" s="110">
        <v>0.0</v>
      </c>
      <c r="AX125" s="107"/>
      <c r="AY125" s="110">
        <v>0.0</v>
      </c>
      <c r="AZ125" s="107"/>
      <c r="BA125" s="110">
        <v>0.0</v>
      </c>
      <c r="BB125" s="124" t="str">
        <f t="shared" si="65"/>
        <v>#REF!</v>
      </c>
      <c r="BC125" s="107"/>
      <c r="BD125" s="103"/>
      <c r="BE125" s="129" t="str">
        <f t="shared" si="66"/>
        <v>#REF!</v>
      </c>
      <c r="BF125" s="107"/>
      <c r="BG125" s="103"/>
      <c r="BH125" s="124" t="str">
        <f t="shared" si="67"/>
        <v>#REF!</v>
      </c>
      <c r="BI125" s="107"/>
      <c r="BJ125" s="103"/>
      <c r="BK125" s="124" t="str">
        <f t="shared" si="57"/>
        <v>#REF!</v>
      </c>
      <c r="BL125" s="107"/>
      <c r="BM125" s="103"/>
      <c r="BN125" s="124" t="str">
        <f t="shared" si="68"/>
        <v>#REF!</v>
      </c>
      <c r="BO125" s="107"/>
      <c r="BP125" s="103"/>
      <c r="BQ125" s="107"/>
      <c r="BR125" s="103"/>
      <c r="BS125" s="107" t="str">
        <f t="shared" si="30"/>
        <v>#REF!</v>
      </c>
      <c r="BT125" s="107"/>
      <c r="BU125" s="103"/>
      <c r="BV125" s="107"/>
      <c r="BW125" s="117" t="str">
        <f t="shared" si="31"/>
        <v>#REF!</v>
      </c>
      <c r="BX125" s="112"/>
      <c r="BY125" s="110">
        <v>0.0</v>
      </c>
      <c r="BZ125" s="2"/>
      <c r="CA125" s="2"/>
      <c r="CB125" s="112"/>
      <c r="CC125" s="110">
        <v>0.0</v>
      </c>
      <c r="CD125" s="112"/>
      <c r="CE125" s="110">
        <v>0.0</v>
      </c>
      <c r="CF125" s="112"/>
      <c r="CG125" s="110">
        <v>0.0</v>
      </c>
      <c r="CH125" s="112"/>
      <c r="CI125" s="110">
        <v>0.0</v>
      </c>
      <c r="CJ125" s="112"/>
      <c r="CK125" s="110">
        <v>0.0</v>
      </c>
      <c r="CL125" s="112"/>
      <c r="CM125" s="110">
        <v>0.0</v>
      </c>
      <c r="CN125" s="112"/>
      <c r="CO125" s="110">
        <v>0.0</v>
      </c>
      <c r="CP125" s="112"/>
      <c r="CQ125" s="110">
        <v>0.0</v>
      </c>
      <c r="CR125" s="113">
        <f t="shared" si="45"/>
        <v>0</v>
      </c>
      <c r="CS125" s="113">
        <f t="shared" si="26"/>
        <v>0</v>
      </c>
      <c r="CT125" s="1"/>
      <c r="CU125" s="114"/>
      <c r="CV125" s="1"/>
      <c r="CW125" s="1"/>
      <c r="CX125" s="1"/>
      <c r="CY125" s="1"/>
      <c r="CZ125" s="1"/>
      <c r="DA125" s="1"/>
      <c r="DB125" s="1"/>
      <c r="DC125" s="1"/>
      <c r="DD125" s="1"/>
      <c r="DE125" s="61"/>
      <c r="DF125" s="61"/>
      <c r="DG125" s="115"/>
      <c r="DH125" s="116"/>
      <c r="DI125" s="116"/>
      <c r="DJ125" s="116"/>
      <c r="DK125" s="116"/>
      <c r="DL125" s="1"/>
      <c r="DM125" s="1"/>
      <c r="DN125" s="1"/>
      <c r="DO125" s="1"/>
      <c r="DP125" s="1"/>
    </row>
    <row r="126">
      <c r="A126" s="161"/>
      <c r="B126" s="185" t="str">
        <f t="shared" si="59"/>
        <v>#REF!</v>
      </c>
      <c r="C126" s="95" t="s">
        <v>291</v>
      </c>
      <c r="D126" s="96" t="s">
        <v>292</v>
      </c>
      <c r="E126" s="97" t="str">
        <f t="shared" si="27"/>
        <v>N/A</v>
      </c>
      <c r="F126" s="133">
        <v>200000.0</v>
      </c>
      <c r="G126" s="133">
        <v>180000.0</v>
      </c>
      <c r="H126" s="133">
        <f t="shared" si="73"/>
        <v>20000</v>
      </c>
      <c r="I126" s="133">
        <v>1725.0</v>
      </c>
      <c r="J126" s="133">
        <f t="shared" si="74"/>
        <v>-1725</v>
      </c>
      <c r="K126" s="134">
        <v>0.9583333333333335</v>
      </c>
      <c r="L126" s="133">
        <v>1916.666666666667</v>
      </c>
      <c r="M126" s="133">
        <v>0.0</v>
      </c>
      <c r="N126" s="133">
        <v>0.0</v>
      </c>
      <c r="O126" s="133">
        <v>-1916.666666666667</v>
      </c>
      <c r="P126" s="135">
        <f t="shared" si="75"/>
        <v>200000</v>
      </c>
      <c r="Q126" s="100"/>
      <c r="R126" s="98"/>
      <c r="S126" s="98"/>
      <c r="T126" s="45"/>
      <c r="U126" s="45"/>
      <c r="V126" s="45"/>
      <c r="W126" s="135">
        <v>0.0</v>
      </c>
      <c r="X126" s="139" t="str">
        <f t="shared" si="69"/>
        <v>#REF!</v>
      </c>
      <c r="Y126" s="140">
        <v>0.0</v>
      </c>
      <c r="Z126" s="135">
        <v>0.0</v>
      </c>
      <c r="AA126" s="110">
        <v>0.0</v>
      </c>
      <c r="AB126" s="141">
        <v>0.0</v>
      </c>
      <c r="AC126" s="110">
        <v>0.0</v>
      </c>
      <c r="AD126" s="124">
        <v>0.0</v>
      </c>
      <c r="AE126" s="110">
        <v>0.0</v>
      </c>
      <c r="AF126" s="124">
        <v>0.0</v>
      </c>
      <c r="AG126" s="110">
        <v>0.0</v>
      </c>
      <c r="AH126" s="124">
        <v>0.0</v>
      </c>
      <c r="AI126" s="110">
        <v>0.0</v>
      </c>
      <c r="AJ126" s="124" t="str">
        <f t="shared" si="61"/>
        <v>#REF!</v>
      </c>
      <c r="AK126" s="107"/>
      <c r="AL126" s="103"/>
      <c r="AM126" s="124" t="str">
        <f t="shared" si="62"/>
        <v>#REF!</v>
      </c>
      <c r="AN126" s="107"/>
      <c r="AO126" s="103"/>
      <c r="AP126" s="124" t="str">
        <f t="shared" si="63"/>
        <v>#REF!</v>
      </c>
      <c r="AQ126" s="107"/>
      <c r="AR126" s="110">
        <v>0.0</v>
      </c>
      <c r="AS126" s="124" t="str">
        <f t="shared" si="64"/>
        <v>#REF!</v>
      </c>
      <c r="AT126" s="107"/>
      <c r="AU126" s="110">
        <v>0.0</v>
      </c>
      <c r="AV126" s="107"/>
      <c r="AW126" s="110">
        <v>0.0</v>
      </c>
      <c r="AX126" s="107"/>
      <c r="AY126" s="110">
        <v>0.0</v>
      </c>
      <c r="AZ126" s="107"/>
      <c r="BA126" s="110">
        <v>0.0</v>
      </c>
      <c r="BB126" s="124" t="str">
        <f t="shared" si="65"/>
        <v>#REF!</v>
      </c>
      <c r="BC126" s="107"/>
      <c r="BD126" s="103"/>
      <c r="BE126" s="129" t="str">
        <f t="shared" si="66"/>
        <v>#REF!</v>
      </c>
      <c r="BF126" s="107"/>
      <c r="BG126" s="103"/>
      <c r="BH126" s="124" t="str">
        <f t="shared" si="67"/>
        <v>#REF!</v>
      </c>
      <c r="BI126" s="107"/>
      <c r="BJ126" s="103"/>
      <c r="BK126" s="124" t="str">
        <f t="shared" si="57"/>
        <v>#REF!</v>
      </c>
      <c r="BL126" s="107"/>
      <c r="BM126" s="103"/>
      <c r="BN126" s="124" t="str">
        <f t="shared" si="68"/>
        <v>#REF!</v>
      </c>
      <c r="BO126" s="107"/>
      <c r="BP126" s="103"/>
      <c r="BQ126" s="107"/>
      <c r="BR126" s="103"/>
      <c r="BS126" s="107" t="str">
        <f t="shared" si="30"/>
        <v>#REF!</v>
      </c>
      <c r="BT126" s="107"/>
      <c r="BU126" s="103"/>
      <c r="BV126" s="107"/>
      <c r="BW126" s="117" t="str">
        <f t="shared" si="31"/>
        <v>#REF!</v>
      </c>
      <c r="BX126" s="112"/>
      <c r="BY126" s="110">
        <v>0.0</v>
      </c>
      <c r="BZ126" s="2"/>
      <c r="CA126" s="2"/>
      <c r="CB126" s="112"/>
      <c r="CC126" s="110">
        <v>0.0</v>
      </c>
      <c r="CD126" s="112"/>
      <c r="CE126" s="110">
        <v>0.0</v>
      </c>
      <c r="CF126" s="112"/>
      <c r="CG126" s="110">
        <v>0.0</v>
      </c>
      <c r="CH126" s="112"/>
      <c r="CI126" s="110">
        <v>0.0</v>
      </c>
      <c r="CJ126" s="112"/>
      <c r="CK126" s="110">
        <v>0.0</v>
      </c>
      <c r="CL126" s="112"/>
      <c r="CM126" s="110">
        <v>0.0</v>
      </c>
      <c r="CN126" s="112"/>
      <c r="CO126" s="110">
        <v>0.0</v>
      </c>
      <c r="CP126" s="112"/>
      <c r="CQ126" s="110">
        <v>0.0</v>
      </c>
      <c r="CR126" s="113">
        <f t="shared" si="45"/>
        <v>0</v>
      </c>
      <c r="CS126" s="113">
        <f t="shared" si="26"/>
        <v>0</v>
      </c>
      <c r="CT126" s="1"/>
      <c r="CU126" s="114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16"/>
      <c r="DH126" s="116"/>
      <c r="DI126" s="116"/>
      <c r="DJ126" s="116"/>
      <c r="DK126" s="116"/>
      <c r="DL126" s="1"/>
      <c r="DM126" s="1"/>
      <c r="DN126" s="1"/>
      <c r="DO126" s="1"/>
      <c r="DP126" s="1"/>
    </row>
    <row r="127">
      <c r="A127" s="93"/>
      <c r="B127" s="185" t="str">
        <f t="shared" si="59"/>
        <v>#REF!</v>
      </c>
      <c r="C127" s="95" t="s">
        <v>293</v>
      </c>
      <c r="D127" s="96" t="s">
        <v>294</v>
      </c>
      <c r="E127" s="97" t="str">
        <f t="shared" si="27"/>
        <v>N/A</v>
      </c>
      <c r="F127" s="133">
        <v>2962.75</v>
      </c>
      <c r="G127" s="133">
        <v>31.76</v>
      </c>
      <c r="H127" s="133">
        <f t="shared" si="73"/>
        <v>2930.99</v>
      </c>
      <c r="I127" s="133">
        <v>31.76</v>
      </c>
      <c r="J127" s="133">
        <f t="shared" si="74"/>
        <v>2930.99</v>
      </c>
      <c r="K127" s="134">
        <v>100.0</v>
      </c>
      <c r="L127" s="133">
        <v>2962.75</v>
      </c>
      <c r="M127" s="133">
        <v>2962.75</v>
      </c>
      <c r="N127" s="133">
        <v>0.0</v>
      </c>
      <c r="O127" s="133">
        <v>0.0</v>
      </c>
      <c r="P127" s="135">
        <f t="shared" si="75"/>
        <v>0</v>
      </c>
      <c r="Q127" s="100"/>
      <c r="R127" s="98"/>
      <c r="S127" s="98"/>
      <c r="T127" s="45"/>
      <c r="U127" s="45"/>
      <c r="V127" s="45"/>
      <c r="W127" s="135">
        <v>0.0</v>
      </c>
      <c r="X127" s="139" t="str">
        <f t="shared" si="69"/>
        <v>#REF!</v>
      </c>
      <c r="Y127" s="140">
        <v>0.0</v>
      </c>
      <c r="Z127" s="135">
        <v>0.0</v>
      </c>
      <c r="AA127" s="110">
        <v>0.0</v>
      </c>
      <c r="AB127" s="141">
        <v>0.0</v>
      </c>
      <c r="AC127" s="110">
        <v>0.0</v>
      </c>
      <c r="AD127" s="124">
        <v>0.0</v>
      </c>
      <c r="AE127" s="110">
        <v>0.0</v>
      </c>
      <c r="AF127" s="124">
        <v>0.0</v>
      </c>
      <c r="AG127" s="110">
        <v>0.0</v>
      </c>
      <c r="AH127" s="124">
        <v>0.0</v>
      </c>
      <c r="AI127" s="110">
        <v>0.0</v>
      </c>
      <c r="AJ127" s="124" t="str">
        <f t="shared" si="61"/>
        <v>#REF!</v>
      </c>
      <c r="AK127" s="107"/>
      <c r="AL127" s="103"/>
      <c r="AM127" s="124" t="str">
        <f t="shared" si="62"/>
        <v>#REF!</v>
      </c>
      <c r="AN127" s="107"/>
      <c r="AO127" s="103"/>
      <c r="AP127" s="124" t="str">
        <f t="shared" si="63"/>
        <v>#REF!</v>
      </c>
      <c r="AQ127" s="107"/>
      <c r="AR127" s="110">
        <v>0.0</v>
      </c>
      <c r="AS127" s="124" t="str">
        <f t="shared" si="64"/>
        <v>#REF!</v>
      </c>
      <c r="AT127" s="107"/>
      <c r="AU127" s="140">
        <v>0.0</v>
      </c>
      <c r="AV127" s="107"/>
      <c r="AW127" s="110">
        <v>0.0</v>
      </c>
      <c r="AX127" s="107"/>
      <c r="AY127" s="110">
        <v>0.0</v>
      </c>
      <c r="AZ127" s="107"/>
      <c r="BA127" s="110">
        <v>0.0</v>
      </c>
      <c r="BB127" s="124" t="str">
        <f t="shared" si="65"/>
        <v>#REF!</v>
      </c>
      <c r="BC127" s="107"/>
      <c r="BD127" s="103"/>
      <c r="BE127" s="129" t="str">
        <f t="shared" si="66"/>
        <v>#REF!</v>
      </c>
      <c r="BF127" s="107"/>
      <c r="BG127" s="103"/>
      <c r="BH127" s="124" t="str">
        <f t="shared" si="67"/>
        <v>#REF!</v>
      </c>
      <c r="BI127" s="107"/>
      <c r="BJ127" s="103"/>
      <c r="BK127" s="124" t="str">
        <f t="shared" si="57"/>
        <v>#REF!</v>
      </c>
      <c r="BL127" s="107"/>
      <c r="BM127" s="103"/>
      <c r="BN127" s="124" t="str">
        <f t="shared" si="68"/>
        <v>#REF!</v>
      </c>
      <c r="BO127" s="107"/>
      <c r="BP127" s="103"/>
      <c r="BQ127" s="107"/>
      <c r="BR127" s="103"/>
      <c r="BS127" s="117" t="str">
        <f t="shared" si="30"/>
        <v>#REF!</v>
      </c>
      <c r="BT127" s="107"/>
      <c r="BU127" s="103"/>
      <c r="BV127" s="107"/>
      <c r="BW127" s="117" t="str">
        <f t="shared" si="31"/>
        <v>#REF!</v>
      </c>
      <c r="BX127" s="112"/>
      <c r="BY127" s="110">
        <v>0.0</v>
      </c>
      <c r="BZ127" s="2"/>
      <c r="CA127" s="2"/>
      <c r="CB127" s="112"/>
      <c r="CC127" s="110">
        <v>0.0</v>
      </c>
      <c r="CD127" s="112"/>
      <c r="CE127" s="110">
        <v>0.0</v>
      </c>
      <c r="CF127" s="112"/>
      <c r="CG127" s="110">
        <v>0.0</v>
      </c>
      <c r="CH127" s="112"/>
      <c r="CI127" s="110">
        <v>0.0</v>
      </c>
      <c r="CJ127" s="112"/>
      <c r="CK127" s="110">
        <v>0.0</v>
      </c>
      <c r="CL127" s="112"/>
      <c r="CM127" s="110">
        <v>0.0</v>
      </c>
      <c r="CN127" s="112"/>
      <c r="CO127" s="110">
        <v>0.0</v>
      </c>
      <c r="CP127" s="112"/>
      <c r="CQ127" s="110">
        <v>0.0</v>
      </c>
      <c r="CR127" s="113">
        <f t="shared" si="45"/>
        <v>0</v>
      </c>
      <c r="CS127" s="113">
        <f t="shared" si="26"/>
        <v>0</v>
      </c>
      <c r="CT127" s="1"/>
      <c r="CU127" s="114"/>
      <c r="CV127" s="1"/>
      <c r="CW127" s="1"/>
      <c r="CX127" s="1"/>
      <c r="CY127" s="1"/>
      <c r="CZ127" s="1"/>
      <c r="DA127" s="1"/>
      <c r="DB127" s="1"/>
      <c r="DC127" s="1"/>
      <c r="DD127" s="1"/>
      <c r="DE127" s="61"/>
      <c r="DF127" s="61"/>
      <c r="DG127" s="115"/>
      <c r="DH127" s="116"/>
      <c r="DI127" s="116"/>
      <c r="DJ127" s="116"/>
      <c r="DK127" s="116"/>
      <c r="DL127" s="1"/>
      <c r="DM127" s="1"/>
      <c r="DN127" s="1"/>
      <c r="DO127" s="1"/>
      <c r="DP127" s="1"/>
    </row>
    <row r="128">
      <c r="A128" s="189" t="s">
        <v>186</v>
      </c>
      <c r="B128" s="185" t="str">
        <f t="shared" si="59"/>
        <v>#REF!</v>
      </c>
      <c r="C128" s="95" t="s">
        <v>295</v>
      </c>
      <c r="D128" s="96" t="s">
        <v>296</v>
      </c>
      <c r="E128" s="97" t="str">
        <f t="shared" si="27"/>
        <v>N/A</v>
      </c>
      <c r="F128" s="133">
        <v>232804.21</v>
      </c>
      <c r="G128" s="133">
        <v>114653.21</v>
      </c>
      <c r="H128" s="133">
        <f t="shared" si="73"/>
        <v>118151</v>
      </c>
      <c r="I128" s="133">
        <v>114940.49</v>
      </c>
      <c r="J128" s="133">
        <f t="shared" si="74"/>
        <v>117863.72</v>
      </c>
      <c r="K128" s="134">
        <v>100.25056428860562</v>
      </c>
      <c r="L128" s="133">
        <v>233387.53421263042</v>
      </c>
      <c r="M128" s="133">
        <v>232804.21</v>
      </c>
      <c r="N128" s="133">
        <v>0.0</v>
      </c>
      <c r="O128" s="133">
        <v>-583.3242126304284</v>
      </c>
      <c r="P128" s="135">
        <f t="shared" si="75"/>
        <v>0</v>
      </c>
      <c r="Q128" s="100"/>
      <c r="R128" s="98"/>
      <c r="S128" s="98"/>
      <c r="T128" s="45"/>
      <c r="U128" s="45"/>
      <c r="V128" s="45"/>
      <c r="W128" s="135">
        <v>0.0</v>
      </c>
      <c r="X128" s="139" t="str">
        <f t="shared" si="69"/>
        <v>#REF!</v>
      </c>
      <c r="Y128" s="140">
        <v>0.0</v>
      </c>
      <c r="Z128" s="135">
        <v>0.0</v>
      </c>
      <c r="AA128" s="110">
        <v>0.0</v>
      </c>
      <c r="AB128" s="141">
        <v>0.0</v>
      </c>
      <c r="AC128" s="110">
        <v>0.0</v>
      </c>
      <c r="AD128" s="124">
        <v>0.0</v>
      </c>
      <c r="AE128" s="110">
        <v>0.0</v>
      </c>
      <c r="AF128" s="124">
        <v>0.0</v>
      </c>
      <c r="AG128" s="110">
        <v>0.0</v>
      </c>
      <c r="AH128" s="124">
        <v>0.0</v>
      </c>
      <c r="AI128" s="110">
        <v>0.0</v>
      </c>
      <c r="AJ128" s="124" t="str">
        <f t="shared" si="61"/>
        <v>#REF!</v>
      </c>
      <c r="AK128" s="107"/>
      <c r="AL128" s="103"/>
      <c r="AM128" s="124" t="str">
        <f t="shared" si="62"/>
        <v>#REF!</v>
      </c>
      <c r="AN128" s="107"/>
      <c r="AO128" s="103"/>
      <c r="AP128" s="124" t="str">
        <f t="shared" si="63"/>
        <v>#REF!</v>
      </c>
      <c r="AQ128" s="107"/>
      <c r="AR128" s="110">
        <v>0.0</v>
      </c>
      <c r="AS128" s="124" t="str">
        <f t="shared" si="64"/>
        <v>#REF!</v>
      </c>
      <c r="AT128" s="107"/>
      <c r="AU128" s="140">
        <v>0.0</v>
      </c>
      <c r="AV128" s="107"/>
      <c r="AW128" s="110">
        <v>0.0</v>
      </c>
      <c r="AX128" s="107"/>
      <c r="AY128" s="110">
        <v>0.0</v>
      </c>
      <c r="AZ128" s="107"/>
      <c r="BA128" s="110">
        <v>0.0</v>
      </c>
      <c r="BB128" s="124" t="str">
        <f t="shared" si="65"/>
        <v>#REF!</v>
      </c>
      <c r="BC128" s="107"/>
      <c r="BD128" s="103"/>
      <c r="BE128" s="129" t="str">
        <f t="shared" si="66"/>
        <v>#REF!</v>
      </c>
      <c r="BF128" s="107"/>
      <c r="BG128" s="103"/>
      <c r="BH128" s="124" t="str">
        <f t="shared" si="67"/>
        <v>#REF!</v>
      </c>
      <c r="BI128" s="107"/>
      <c r="BJ128" s="103"/>
      <c r="BK128" s="124" t="str">
        <f t="shared" si="57"/>
        <v>#REF!</v>
      </c>
      <c r="BL128" s="107"/>
      <c r="BM128" s="103"/>
      <c r="BN128" s="124" t="str">
        <f t="shared" si="68"/>
        <v>#REF!</v>
      </c>
      <c r="BO128" s="107"/>
      <c r="BP128" s="103"/>
      <c r="BQ128" s="107"/>
      <c r="BR128" s="103"/>
      <c r="BS128" s="117" t="str">
        <f t="shared" si="30"/>
        <v>#REF!</v>
      </c>
      <c r="BT128" s="107"/>
      <c r="BU128" s="103"/>
      <c r="BV128" s="107"/>
      <c r="BW128" s="117" t="str">
        <f t="shared" si="31"/>
        <v>#REF!</v>
      </c>
      <c r="BX128" s="112"/>
      <c r="BY128" s="110">
        <v>0.0</v>
      </c>
      <c r="BZ128" s="2"/>
      <c r="CA128" s="2"/>
      <c r="CB128" s="112"/>
      <c r="CC128" s="110">
        <v>0.0</v>
      </c>
      <c r="CD128" s="112"/>
      <c r="CE128" s="110">
        <v>0.0</v>
      </c>
      <c r="CF128" s="112"/>
      <c r="CG128" s="110">
        <v>0.0</v>
      </c>
      <c r="CH128" s="112"/>
      <c r="CI128" s="110">
        <v>0.0</v>
      </c>
      <c r="CJ128" s="112"/>
      <c r="CK128" s="110">
        <v>0.0</v>
      </c>
      <c r="CL128" s="112"/>
      <c r="CM128" s="110">
        <v>0.0</v>
      </c>
      <c r="CN128" s="112"/>
      <c r="CO128" s="110">
        <v>0.0</v>
      </c>
      <c r="CP128" s="112"/>
      <c r="CQ128" s="110">
        <v>0.0</v>
      </c>
      <c r="CR128" s="113">
        <f t="shared" si="45"/>
        <v>0</v>
      </c>
      <c r="CS128" s="113">
        <f t="shared" si="26"/>
        <v>0</v>
      </c>
      <c r="CT128" s="1"/>
      <c r="CU128" s="114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84">
        <v>1.0</v>
      </c>
      <c r="DH128" s="184">
        <v>0.0</v>
      </c>
      <c r="DI128" s="184">
        <v>0.0</v>
      </c>
      <c r="DJ128" s="184">
        <v>0.0</v>
      </c>
      <c r="DK128" s="184">
        <v>1.0</v>
      </c>
      <c r="DL128" s="1"/>
      <c r="DM128" s="1"/>
      <c r="DN128" s="1"/>
      <c r="DO128" s="1"/>
      <c r="DP128" s="1"/>
    </row>
    <row r="129">
      <c r="A129" s="161"/>
      <c r="B129" s="185" t="str">
        <f t="shared" si="59"/>
        <v>#REF!</v>
      </c>
      <c r="C129" s="95" t="s">
        <v>297</v>
      </c>
      <c r="D129" s="96" t="s">
        <v>298</v>
      </c>
      <c r="E129" s="97" t="str">
        <f t="shared" si="27"/>
        <v>N/A</v>
      </c>
      <c r="F129" s="133">
        <v>26944.7</v>
      </c>
      <c r="G129" s="133">
        <v>9626.34</v>
      </c>
      <c r="H129" s="133">
        <f t="shared" si="73"/>
        <v>17318.36</v>
      </c>
      <c r="I129" s="133">
        <v>9626.34</v>
      </c>
      <c r="J129" s="133">
        <f t="shared" si="74"/>
        <v>17318.36</v>
      </c>
      <c r="K129" s="134">
        <v>100.0</v>
      </c>
      <c r="L129" s="133">
        <v>26944.7</v>
      </c>
      <c r="M129" s="133">
        <v>26944.7</v>
      </c>
      <c r="N129" s="133">
        <v>0.0</v>
      </c>
      <c r="O129" s="133">
        <v>0.0</v>
      </c>
      <c r="P129" s="135">
        <f t="shared" si="75"/>
        <v>0</v>
      </c>
      <c r="Q129" s="100"/>
      <c r="R129" s="98"/>
      <c r="S129" s="98"/>
      <c r="T129" s="45"/>
      <c r="U129" s="45"/>
      <c r="V129" s="45"/>
      <c r="W129" s="135">
        <v>0.0</v>
      </c>
      <c r="X129" s="139" t="str">
        <f t="shared" si="69"/>
        <v>#REF!</v>
      </c>
      <c r="Y129" s="140">
        <v>0.0</v>
      </c>
      <c r="Z129" s="135">
        <v>0.0</v>
      </c>
      <c r="AA129" s="110">
        <v>0.0</v>
      </c>
      <c r="AB129" s="141">
        <v>0.0</v>
      </c>
      <c r="AC129" s="110">
        <v>0.0</v>
      </c>
      <c r="AD129" s="124">
        <v>0.0</v>
      </c>
      <c r="AE129" s="110">
        <v>0.0</v>
      </c>
      <c r="AF129" s="124">
        <v>0.0</v>
      </c>
      <c r="AG129" s="110">
        <v>0.0</v>
      </c>
      <c r="AH129" s="124">
        <v>0.0</v>
      </c>
      <c r="AI129" s="110">
        <v>0.0</v>
      </c>
      <c r="AJ129" s="124" t="str">
        <f t="shared" si="61"/>
        <v>#REF!</v>
      </c>
      <c r="AK129" s="107"/>
      <c r="AL129" s="103"/>
      <c r="AM129" s="124" t="str">
        <f t="shared" si="62"/>
        <v>#REF!</v>
      </c>
      <c r="AN129" s="107"/>
      <c r="AO129" s="103"/>
      <c r="AP129" s="124" t="str">
        <f t="shared" si="63"/>
        <v>#REF!</v>
      </c>
      <c r="AQ129" s="107"/>
      <c r="AR129" s="110">
        <v>0.0</v>
      </c>
      <c r="AS129" s="124" t="str">
        <f t="shared" si="64"/>
        <v>#REF!</v>
      </c>
      <c r="AT129" s="107"/>
      <c r="AU129" s="140">
        <v>0.0</v>
      </c>
      <c r="AV129" s="107"/>
      <c r="AW129" s="110">
        <v>0.0</v>
      </c>
      <c r="AX129" s="107"/>
      <c r="AY129" s="110">
        <v>0.0</v>
      </c>
      <c r="AZ129" s="107"/>
      <c r="BA129" s="110">
        <v>0.0</v>
      </c>
      <c r="BB129" s="124" t="str">
        <f t="shared" si="65"/>
        <v>#REF!</v>
      </c>
      <c r="BC129" s="107"/>
      <c r="BD129" s="103"/>
      <c r="BE129" s="129" t="str">
        <f t="shared" si="66"/>
        <v>#REF!</v>
      </c>
      <c r="BF129" s="107"/>
      <c r="BG129" s="103"/>
      <c r="BH129" s="124" t="str">
        <f t="shared" si="67"/>
        <v>#REF!</v>
      </c>
      <c r="BI129" s="107"/>
      <c r="BJ129" s="103"/>
      <c r="BK129" s="124" t="str">
        <f t="shared" si="57"/>
        <v>#REF!</v>
      </c>
      <c r="BL129" s="107"/>
      <c r="BM129" s="103"/>
      <c r="BN129" s="124" t="str">
        <f t="shared" si="68"/>
        <v>#REF!</v>
      </c>
      <c r="BO129" s="107"/>
      <c r="BP129" s="103"/>
      <c r="BQ129" s="107"/>
      <c r="BR129" s="103"/>
      <c r="BS129" s="117" t="str">
        <f t="shared" si="30"/>
        <v>#REF!</v>
      </c>
      <c r="BT129" s="107"/>
      <c r="BU129" s="103"/>
      <c r="BV129" s="107"/>
      <c r="BW129" s="117" t="str">
        <f t="shared" si="31"/>
        <v>#REF!</v>
      </c>
      <c r="BX129" s="112"/>
      <c r="BY129" s="110">
        <v>0.0</v>
      </c>
      <c r="BZ129" s="2"/>
      <c r="CA129" s="2"/>
      <c r="CB129" s="112"/>
      <c r="CC129" s="110">
        <v>0.0</v>
      </c>
      <c r="CD129" s="112"/>
      <c r="CE129" s="110">
        <v>0.0</v>
      </c>
      <c r="CF129" s="112"/>
      <c r="CG129" s="110">
        <v>0.0</v>
      </c>
      <c r="CH129" s="112"/>
      <c r="CI129" s="110">
        <v>0.0</v>
      </c>
      <c r="CJ129" s="112"/>
      <c r="CK129" s="110">
        <v>0.0</v>
      </c>
      <c r="CL129" s="112"/>
      <c r="CM129" s="110">
        <v>0.0</v>
      </c>
      <c r="CN129" s="112"/>
      <c r="CO129" s="110">
        <v>0.0</v>
      </c>
      <c r="CP129" s="112"/>
      <c r="CQ129" s="110">
        <v>0.0</v>
      </c>
      <c r="CR129" s="113">
        <f t="shared" si="45"/>
        <v>0</v>
      </c>
      <c r="CS129" s="113">
        <f t="shared" si="26"/>
        <v>0</v>
      </c>
      <c r="CT129" s="1"/>
      <c r="CU129" s="114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16"/>
      <c r="DH129" s="116"/>
      <c r="DI129" s="116"/>
      <c r="DJ129" s="116"/>
      <c r="DK129" s="116"/>
      <c r="DL129" s="1"/>
      <c r="DM129" s="1"/>
      <c r="DN129" s="1"/>
      <c r="DO129" s="1"/>
      <c r="DP129" s="1"/>
    </row>
    <row r="130">
      <c r="A130" s="161"/>
      <c r="B130" s="185" t="str">
        <f t="shared" si="59"/>
        <v>#REF!</v>
      </c>
      <c r="C130" s="95" t="s">
        <v>299</v>
      </c>
      <c r="D130" s="96" t="s">
        <v>300</v>
      </c>
      <c r="E130" s="97" t="str">
        <f t="shared" si="27"/>
        <v>N/A</v>
      </c>
      <c r="F130" s="133">
        <v>5517.65</v>
      </c>
      <c r="G130" s="133">
        <v>999.8</v>
      </c>
      <c r="H130" s="133">
        <f t="shared" si="73"/>
        <v>4517.85</v>
      </c>
      <c r="I130" s="133">
        <v>999.8</v>
      </c>
      <c r="J130" s="133">
        <f t="shared" si="74"/>
        <v>4517.85</v>
      </c>
      <c r="K130" s="134">
        <v>100.0</v>
      </c>
      <c r="L130" s="133">
        <v>5517.65</v>
      </c>
      <c r="M130" s="133">
        <v>5517.65</v>
      </c>
      <c r="N130" s="133">
        <v>0.0</v>
      </c>
      <c r="O130" s="133">
        <v>0.0</v>
      </c>
      <c r="P130" s="135">
        <f t="shared" si="75"/>
        <v>0</v>
      </c>
      <c r="Q130" s="100"/>
      <c r="R130" s="98"/>
      <c r="S130" s="98"/>
      <c r="T130" s="45"/>
      <c r="U130" s="45"/>
      <c r="V130" s="45"/>
      <c r="W130" s="135">
        <v>0.0</v>
      </c>
      <c r="X130" s="139" t="str">
        <f t="shared" si="69"/>
        <v>#REF!</v>
      </c>
      <c r="Y130" s="140">
        <v>0.0</v>
      </c>
      <c r="Z130" s="135">
        <v>0.0</v>
      </c>
      <c r="AA130" s="110">
        <v>0.0</v>
      </c>
      <c r="AB130" s="141">
        <v>0.0</v>
      </c>
      <c r="AC130" s="110">
        <v>0.0</v>
      </c>
      <c r="AD130" s="124">
        <v>0.0</v>
      </c>
      <c r="AE130" s="110">
        <v>0.0</v>
      </c>
      <c r="AF130" s="124">
        <v>0.0</v>
      </c>
      <c r="AG130" s="110">
        <v>0.0</v>
      </c>
      <c r="AH130" s="124">
        <v>0.0</v>
      </c>
      <c r="AI130" s="110">
        <v>0.0</v>
      </c>
      <c r="AJ130" s="124" t="str">
        <f t="shared" si="61"/>
        <v>#REF!</v>
      </c>
      <c r="AK130" s="107"/>
      <c r="AL130" s="103"/>
      <c r="AM130" s="124" t="str">
        <f t="shared" si="62"/>
        <v>#REF!</v>
      </c>
      <c r="AN130" s="107"/>
      <c r="AO130" s="103"/>
      <c r="AP130" s="124" t="str">
        <f t="shared" si="63"/>
        <v>#REF!</v>
      </c>
      <c r="AQ130" s="107"/>
      <c r="AR130" s="110">
        <v>0.0</v>
      </c>
      <c r="AS130" s="124" t="str">
        <f t="shared" si="64"/>
        <v>#REF!</v>
      </c>
      <c r="AT130" s="107"/>
      <c r="AU130" s="140">
        <v>0.0</v>
      </c>
      <c r="AV130" s="107"/>
      <c r="AW130" s="110">
        <v>0.0</v>
      </c>
      <c r="AX130" s="107"/>
      <c r="AY130" s="110">
        <v>0.0</v>
      </c>
      <c r="AZ130" s="107"/>
      <c r="BA130" s="110">
        <v>0.0</v>
      </c>
      <c r="BB130" s="124" t="str">
        <f t="shared" si="65"/>
        <v>#REF!</v>
      </c>
      <c r="BC130" s="107"/>
      <c r="BD130" s="103"/>
      <c r="BE130" s="129" t="str">
        <f t="shared" si="66"/>
        <v>#REF!</v>
      </c>
      <c r="BF130" s="107"/>
      <c r="BG130" s="103"/>
      <c r="BH130" s="124" t="str">
        <f t="shared" si="67"/>
        <v>#REF!</v>
      </c>
      <c r="BI130" s="107"/>
      <c r="BJ130" s="103"/>
      <c r="BK130" s="124" t="str">
        <f t="shared" si="57"/>
        <v>#REF!</v>
      </c>
      <c r="BL130" s="107"/>
      <c r="BM130" s="103"/>
      <c r="BN130" s="124" t="str">
        <f t="shared" si="68"/>
        <v>#REF!</v>
      </c>
      <c r="BO130" s="107"/>
      <c r="BP130" s="103"/>
      <c r="BQ130" s="107"/>
      <c r="BR130" s="103"/>
      <c r="BS130" s="117" t="str">
        <f t="shared" si="30"/>
        <v>#REF!</v>
      </c>
      <c r="BT130" s="107"/>
      <c r="BU130" s="103"/>
      <c r="BV130" s="107"/>
      <c r="BW130" s="117" t="str">
        <f t="shared" si="31"/>
        <v>#REF!</v>
      </c>
      <c r="BX130" s="112"/>
      <c r="BY130" s="110">
        <v>0.0</v>
      </c>
      <c r="BZ130" s="2"/>
      <c r="CA130" s="2"/>
      <c r="CB130" s="112"/>
      <c r="CC130" s="110">
        <v>0.0</v>
      </c>
      <c r="CD130" s="112"/>
      <c r="CE130" s="110">
        <v>0.0</v>
      </c>
      <c r="CF130" s="112"/>
      <c r="CG130" s="110">
        <v>0.0</v>
      </c>
      <c r="CH130" s="112"/>
      <c r="CI130" s="110">
        <v>0.0</v>
      </c>
      <c r="CJ130" s="112"/>
      <c r="CK130" s="110">
        <v>0.0</v>
      </c>
      <c r="CL130" s="112"/>
      <c r="CM130" s="110">
        <v>0.0</v>
      </c>
      <c r="CN130" s="112"/>
      <c r="CO130" s="110">
        <v>0.0</v>
      </c>
      <c r="CP130" s="112"/>
      <c r="CQ130" s="110">
        <v>0.0</v>
      </c>
      <c r="CR130" s="113">
        <f t="shared" si="45"/>
        <v>0</v>
      </c>
      <c r="CS130" s="113">
        <f t="shared" si="26"/>
        <v>0</v>
      </c>
      <c r="CT130" s="1"/>
      <c r="CU130" s="114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16"/>
      <c r="DH130" s="116"/>
      <c r="DI130" s="116"/>
      <c r="DJ130" s="116"/>
      <c r="DK130" s="116"/>
      <c r="DL130" s="1"/>
      <c r="DM130" s="1"/>
      <c r="DN130" s="1"/>
      <c r="DO130" s="1"/>
      <c r="DP130" s="1"/>
    </row>
    <row r="131">
      <c r="A131" s="161"/>
      <c r="B131" s="185" t="str">
        <f t="shared" si="59"/>
        <v>#REF!</v>
      </c>
      <c r="C131" s="95" t="s">
        <v>301</v>
      </c>
      <c r="D131" s="96" t="s">
        <v>302</v>
      </c>
      <c r="E131" s="97" t="str">
        <f t="shared" si="27"/>
        <v>N/A</v>
      </c>
      <c r="F131" s="133">
        <v>5275.0</v>
      </c>
      <c r="G131" s="133">
        <v>1247.78</v>
      </c>
      <c r="H131" s="133">
        <f t="shared" si="73"/>
        <v>4027.22</v>
      </c>
      <c r="I131" s="133">
        <v>1247.78</v>
      </c>
      <c r="J131" s="133">
        <f t="shared" si="74"/>
        <v>4027.22</v>
      </c>
      <c r="K131" s="134">
        <v>100.0</v>
      </c>
      <c r="L131" s="133">
        <v>5275.0</v>
      </c>
      <c r="M131" s="133">
        <v>5275.0</v>
      </c>
      <c r="N131" s="133">
        <v>0.0</v>
      </c>
      <c r="O131" s="133">
        <v>0.0</v>
      </c>
      <c r="P131" s="135">
        <f t="shared" si="75"/>
        <v>0</v>
      </c>
      <c r="Q131" s="100"/>
      <c r="R131" s="98"/>
      <c r="S131" s="98"/>
      <c r="T131" s="45"/>
      <c r="U131" s="45"/>
      <c r="V131" s="45"/>
      <c r="W131" s="135">
        <v>0.0</v>
      </c>
      <c r="X131" s="139" t="str">
        <f t="shared" si="69"/>
        <v>#REF!</v>
      </c>
      <c r="Y131" s="140">
        <v>0.0</v>
      </c>
      <c r="Z131" s="135">
        <v>0.0</v>
      </c>
      <c r="AA131" s="110">
        <v>0.0</v>
      </c>
      <c r="AB131" s="141">
        <v>0.0</v>
      </c>
      <c r="AC131" s="110">
        <v>0.0</v>
      </c>
      <c r="AD131" s="124">
        <v>0.0</v>
      </c>
      <c r="AE131" s="110">
        <v>0.0</v>
      </c>
      <c r="AF131" s="124">
        <v>0.0</v>
      </c>
      <c r="AG131" s="110">
        <v>0.0</v>
      </c>
      <c r="AH131" s="124">
        <v>0.0</v>
      </c>
      <c r="AI131" s="110">
        <v>0.0</v>
      </c>
      <c r="AJ131" s="124" t="str">
        <f t="shared" si="61"/>
        <v>#REF!</v>
      </c>
      <c r="AK131" s="107"/>
      <c r="AL131" s="103"/>
      <c r="AM131" s="124" t="str">
        <f t="shared" si="62"/>
        <v>#REF!</v>
      </c>
      <c r="AN131" s="107"/>
      <c r="AO131" s="103"/>
      <c r="AP131" s="124" t="str">
        <f t="shared" si="63"/>
        <v>#REF!</v>
      </c>
      <c r="AQ131" s="107"/>
      <c r="AR131" s="110">
        <v>0.0</v>
      </c>
      <c r="AS131" s="124" t="str">
        <f t="shared" si="64"/>
        <v>#REF!</v>
      </c>
      <c r="AT131" s="107"/>
      <c r="AU131" s="140">
        <v>0.0</v>
      </c>
      <c r="AV131" s="107"/>
      <c r="AW131" s="110">
        <v>0.0</v>
      </c>
      <c r="AX131" s="107"/>
      <c r="AY131" s="110">
        <v>0.0</v>
      </c>
      <c r="AZ131" s="107"/>
      <c r="BA131" s="110">
        <v>0.0</v>
      </c>
      <c r="BB131" s="124" t="str">
        <f t="shared" si="65"/>
        <v>#REF!</v>
      </c>
      <c r="BC131" s="107"/>
      <c r="BD131" s="103"/>
      <c r="BE131" s="129" t="str">
        <f t="shared" si="66"/>
        <v>#REF!</v>
      </c>
      <c r="BF131" s="107"/>
      <c r="BG131" s="103"/>
      <c r="BH131" s="124" t="str">
        <f t="shared" si="67"/>
        <v>#REF!</v>
      </c>
      <c r="BI131" s="107"/>
      <c r="BJ131" s="103"/>
      <c r="BK131" s="124" t="str">
        <f t="shared" si="57"/>
        <v>#REF!</v>
      </c>
      <c r="BL131" s="107"/>
      <c r="BM131" s="103"/>
      <c r="BN131" s="124" t="str">
        <f t="shared" si="68"/>
        <v>#REF!</v>
      </c>
      <c r="BO131" s="107"/>
      <c r="BP131" s="103"/>
      <c r="BQ131" s="107"/>
      <c r="BR131" s="103"/>
      <c r="BS131" s="117" t="str">
        <f t="shared" si="30"/>
        <v>#REF!</v>
      </c>
      <c r="BT131" s="107"/>
      <c r="BU131" s="103"/>
      <c r="BV131" s="107"/>
      <c r="BW131" s="117" t="str">
        <f t="shared" si="31"/>
        <v>#REF!</v>
      </c>
      <c r="BX131" s="112"/>
      <c r="BY131" s="110">
        <v>0.0</v>
      </c>
      <c r="BZ131" s="2"/>
      <c r="CA131" s="2"/>
      <c r="CB131" s="112"/>
      <c r="CC131" s="110">
        <v>0.0</v>
      </c>
      <c r="CD131" s="112"/>
      <c r="CE131" s="110">
        <v>0.0</v>
      </c>
      <c r="CF131" s="112"/>
      <c r="CG131" s="110">
        <v>0.0</v>
      </c>
      <c r="CH131" s="112"/>
      <c r="CI131" s="110">
        <v>0.0</v>
      </c>
      <c r="CJ131" s="112"/>
      <c r="CK131" s="110">
        <v>0.0</v>
      </c>
      <c r="CL131" s="112"/>
      <c r="CM131" s="110">
        <v>0.0</v>
      </c>
      <c r="CN131" s="112"/>
      <c r="CO131" s="110">
        <v>0.0</v>
      </c>
      <c r="CP131" s="112"/>
      <c r="CQ131" s="110">
        <v>0.0</v>
      </c>
      <c r="CR131" s="113">
        <f t="shared" si="45"/>
        <v>0</v>
      </c>
      <c r="CS131" s="113">
        <f t="shared" si="26"/>
        <v>0</v>
      </c>
      <c r="CT131" s="1"/>
      <c r="CU131" s="114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16"/>
      <c r="DH131" s="116"/>
      <c r="DI131" s="116"/>
      <c r="DJ131" s="116"/>
      <c r="DK131" s="116"/>
      <c r="DL131" s="1"/>
      <c r="DM131" s="1"/>
      <c r="DN131" s="1"/>
      <c r="DO131" s="1"/>
      <c r="DP131" s="1"/>
    </row>
    <row r="132">
      <c r="A132" s="161"/>
      <c r="B132" s="185" t="str">
        <f t="shared" si="59"/>
        <v>#REF!</v>
      </c>
      <c r="C132" s="95" t="s">
        <v>303</v>
      </c>
      <c r="D132" s="96" t="s">
        <v>304</v>
      </c>
      <c r="E132" s="97" t="str">
        <f t="shared" si="27"/>
        <v>N/A</v>
      </c>
      <c r="F132" s="133">
        <v>5327.75</v>
      </c>
      <c r="G132" s="133">
        <v>1756.95</v>
      </c>
      <c r="H132" s="133">
        <f t="shared" si="73"/>
        <v>3570.8</v>
      </c>
      <c r="I132" s="133">
        <v>1756.95</v>
      </c>
      <c r="J132" s="133">
        <f t="shared" si="74"/>
        <v>3570.8</v>
      </c>
      <c r="K132" s="134">
        <v>100.0</v>
      </c>
      <c r="L132" s="133">
        <v>5327.75</v>
      </c>
      <c r="M132" s="133">
        <v>5327.75</v>
      </c>
      <c r="N132" s="133">
        <v>0.0</v>
      </c>
      <c r="O132" s="133">
        <v>0.0</v>
      </c>
      <c r="P132" s="135">
        <f t="shared" si="75"/>
        <v>0</v>
      </c>
      <c r="Q132" s="100"/>
      <c r="R132" s="98"/>
      <c r="S132" s="98"/>
      <c r="T132" s="45"/>
      <c r="U132" s="45"/>
      <c r="V132" s="45"/>
      <c r="W132" s="135">
        <v>0.0</v>
      </c>
      <c r="X132" s="139" t="str">
        <f t="shared" si="69"/>
        <v>#REF!</v>
      </c>
      <c r="Y132" s="140">
        <v>0.0</v>
      </c>
      <c r="Z132" s="135">
        <v>0.0</v>
      </c>
      <c r="AA132" s="110">
        <v>0.0</v>
      </c>
      <c r="AB132" s="141">
        <v>0.0</v>
      </c>
      <c r="AC132" s="110">
        <v>0.0</v>
      </c>
      <c r="AD132" s="124">
        <v>0.0</v>
      </c>
      <c r="AE132" s="110">
        <v>0.0</v>
      </c>
      <c r="AF132" s="124">
        <v>0.0</v>
      </c>
      <c r="AG132" s="110">
        <v>0.0</v>
      </c>
      <c r="AH132" s="124">
        <v>0.0</v>
      </c>
      <c r="AI132" s="110">
        <v>0.0</v>
      </c>
      <c r="AJ132" s="124" t="str">
        <f t="shared" si="61"/>
        <v>#REF!</v>
      </c>
      <c r="AK132" s="107"/>
      <c r="AL132" s="103"/>
      <c r="AM132" s="124" t="str">
        <f t="shared" si="62"/>
        <v>#REF!</v>
      </c>
      <c r="AN132" s="107"/>
      <c r="AO132" s="103"/>
      <c r="AP132" s="124" t="str">
        <f t="shared" si="63"/>
        <v>#REF!</v>
      </c>
      <c r="AQ132" s="107"/>
      <c r="AR132" s="110">
        <v>0.0</v>
      </c>
      <c r="AS132" s="124" t="str">
        <f t="shared" si="64"/>
        <v>#REF!</v>
      </c>
      <c r="AT132" s="107"/>
      <c r="AU132" s="140">
        <v>0.0</v>
      </c>
      <c r="AV132" s="107"/>
      <c r="AW132" s="110">
        <v>0.0</v>
      </c>
      <c r="AX132" s="107"/>
      <c r="AY132" s="110">
        <v>0.0</v>
      </c>
      <c r="AZ132" s="107"/>
      <c r="BA132" s="110">
        <v>0.0</v>
      </c>
      <c r="BB132" s="124" t="str">
        <f t="shared" si="65"/>
        <v>#REF!</v>
      </c>
      <c r="BC132" s="107"/>
      <c r="BD132" s="103"/>
      <c r="BE132" s="129" t="str">
        <f t="shared" si="66"/>
        <v>#REF!</v>
      </c>
      <c r="BF132" s="107"/>
      <c r="BG132" s="103"/>
      <c r="BH132" s="124" t="str">
        <f t="shared" si="67"/>
        <v>#REF!</v>
      </c>
      <c r="BI132" s="107"/>
      <c r="BJ132" s="103"/>
      <c r="BK132" s="124" t="str">
        <f t="shared" si="57"/>
        <v>#REF!</v>
      </c>
      <c r="BL132" s="107"/>
      <c r="BM132" s="103"/>
      <c r="BN132" s="124" t="str">
        <f t="shared" si="68"/>
        <v>#REF!</v>
      </c>
      <c r="BO132" s="107"/>
      <c r="BP132" s="103"/>
      <c r="BQ132" s="107"/>
      <c r="BR132" s="103"/>
      <c r="BS132" s="117" t="str">
        <f t="shared" si="30"/>
        <v>#REF!</v>
      </c>
      <c r="BT132" s="107"/>
      <c r="BU132" s="103"/>
      <c r="BV132" s="107"/>
      <c r="BW132" s="117" t="str">
        <f t="shared" si="31"/>
        <v>#REF!</v>
      </c>
      <c r="BX132" s="112"/>
      <c r="BY132" s="110">
        <v>0.0</v>
      </c>
      <c r="BZ132" s="2"/>
      <c r="CA132" s="2"/>
      <c r="CB132" s="112"/>
      <c r="CC132" s="110">
        <v>0.0</v>
      </c>
      <c r="CD132" s="112"/>
      <c r="CE132" s="110">
        <v>0.0</v>
      </c>
      <c r="CF132" s="112"/>
      <c r="CG132" s="110">
        <v>0.0</v>
      </c>
      <c r="CH132" s="112"/>
      <c r="CI132" s="110">
        <v>0.0</v>
      </c>
      <c r="CJ132" s="112"/>
      <c r="CK132" s="110">
        <v>0.0</v>
      </c>
      <c r="CL132" s="112"/>
      <c r="CM132" s="110">
        <v>0.0</v>
      </c>
      <c r="CN132" s="112"/>
      <c r="CO132" s="110">
        <v>0.0</v>
      </c>
      <c r="CP132" s="112"/>
      <c r="CQ132" s="110">
        <v>0.0</v>
      </c>
      <c r="CR132" s="113">
        <f t="shared" si="45"/>
        <v>0</v>
      </c>
      <c r="CS132" s="113">
        <f t="shared" si="26"/>
        <v>0</v>
      </c>
      <c r="CT132" s="1"/>
      <c r="CU132" s="114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16"/>
      <c r="DH132" s="116"/>
      <c r="DI132" s="116"/>
      <c r="DJ132" s="116"/>
      <c r="DK132" s="116"/>
      <c r="DL132" s="1"/>
      <c r="DM132" s="1"/>
      <c r="DN132" s="1"/>
      <c r="DO132" s="1"/>
      <c r="DP132" s="1"/>
    </row>
    <row r="133">
      <c r="A133" s="161"/>
      <c r="B133" s="185" t="str">
        <f t="shared" si="59"/>
        <v>#REF!</v>
      </c>
      <c r="C133" s="95" t="s">
        <v>305</v>
      </c>
      <c r="D133" s="96" t="s">
        <v>306</v>
      </c>
      <c r="E133" s="97" t="str">
        <f t="shared" si="27"/>
        <v>N/A</v>
      </c>
      <c r="F133" s="133">
        <v>5960.0</v>
      </c>
      <c r="G133" s="133">
        <v>4469.6</v>
      </c>
      <c r="H133" s="133">
        <f t="shared" si="73"/>
        <v>1490.4</v>
      </c>
      <c r="I133" s="133">
        <v>2875.33</v>
      </c>
      <c r="J133" s="133">
        <f t="shared" si="74"/>
        <v>-2875.33</v>
      </c>
      <c r="K133" s="134">
        <v>64.33081260068015</v>
      </c>
      <c r="L133" s="133">
        <v>3834.1164310005365</v>
      </c>
      <c r="M133" s="133">
        <v>0.0</v>
      </c>
      <c r="N133" s="133">
        <v>0.0</v>
      </c>
      <c r="O133" s="133">
        <v>-3834.1164310005365</v>
      </c>
      <c r="P133" s="135">
        <f t="shared" si="75"/>
        <v>5960</v>
      </c>
      <c r="Q133" s="100"/>
      <c r="R133" s="98"/>
      <c r="S133" s="98"/>
      <c r="T133" s="45"/>
      <c r="U133" s="45"/>
      <c r="V133" s="45"/>
      <c r="W133" s="135">
        <v>0.0</v>
      </c>
      <c r="X133" s="139" t="str">
        <f t="shared" si="69"/>
        <v>#REF!</v>
      </c>
      <c r="Y133" s="140">
        <v>0.0</v>
      </c>
      <c r="Z133" s="135">
        <v>0.0</v>
      </c>
      <c r="AA133" s="110">
        <v>0.0</v>
      </c>
      <c r="AB133" s="141">
        <v>0.0</v>
      </c>
      <c r="AC133" s="110">
        <v>0.0</v>
      </c>
      <c r="AD133" s="124">
        <v>0.0</v>
      </c>
      <c r="AE133" s="110">
        <v>0.0</v>
      </c>
      <c r="AF133" s="124">
        <v>0.0</v>
      </c>
      <c r="AG133" s="110">
        <v>0.0</v>
      </c>
      <c r="AH133" s="124">
        <v>0.0</v>
      </c>
      <c r="AI133" s="110">
        <v>0.0</v>
      </c>
      <c r="AJ133" s="124" t="str">
        <f t="shared" si="61"/>
        <v>#REF!</v>
      </c>
      <c r="AK133" s="107"/>
      <c r="AL133" s="103"/>
      <c r="AM133" s="124" t="str">
        <f t="shared" si="62"/>
        <v>#REF!</v>
      </c>
      <c r="AN133" s="107"/>
      <c r="AO133" s="103"/>
      <c r="AP133" s="124" t="str">
        <f t="shared" si="63"/>
        <v>#REF!</v>
      </c>
      <c r="AQ133" s="107"/>
      <c r="AR133" s="110">
        <v>0.0</v>
      </c>
      <c r="AS133" s="124" t="str">
        <f t="shared" si="64"/>
        <v>#REF!</v>
      </c>
      <c r="AT133" s="107"/>
      <c r="AU133" s="140">
        <v>0.0</v>
      </c>
      <c r="AV133" s="107"/>
      <c r="AW133" s="110">
        <v>0.0</v>
      </c>
      <c r="AX133" s="107"/>
      <c r="AY133" s="110">
        <v>0.0</v>
      </c>
      <c r="AZ133" s="107"/>
      <c r="BA133" s="110">
        <v>0.0</v>
      </c>
      <c r="BB133" s="124" t="str">
        <f t="shared" si="65"/>
        <v>#REF!</v>
      </c>
      <c r="BC133" s="107"/>
      <c r="BD133" s="103"/>
      <c r="BE133" s="129" t="str">
        <f t="shared" si="66"/>
        <v>#REF!</v>
      </c>
      <c r="BF133" s="107"/>
      <c r="BG133" s="103"/>
      <c r="BH133" s="124" t="str">
        <f t="shared" si="67"/>
        <v>#REF!</v>
      </c>
      <c r="BI133" s="107"/>
      <c r="BJ133" s="103"/>
      <c r="BK133" s="124" t="str">
        <f t="shared" si="57"/>
        <v>#REF!</v>
      </c>
      <c r="BL133" s="107"/>
      <c r="BM133" s="103"/>
      <c r="BN133" s="124" t="str">
        <f t="shared" si="68"/>
        <v>#REF!</v>
      </c>
      <c r="BO133" s="107"/>
      <c r="BP133" s="103"/>
      <c r="BQ133" s="107"/>
      <c r="BR133" s="103"/>
      <c r="BS133" s="117" t="str">
        <f t="shared" si="30"/>
        <v>#REF!</v>
      </c>
      <c r="BT133" s="107"/>
      <c r="BU133" s="103"/>
      <c r="BV133" s="107"/>
      <c r="BW133" s="117" t="str">
        <f t="shared" si="31"/>
        <v>#REF!</v>
      </c>
      <c r="BX133" s="112"/>
      <c r="BY133" s="110">
        <v>0.0</v>
      </c>
      <c r="BZ133" s="2"/>
      <c r="CA133" s="2"/>
      <c r="CB133" s="112"/>
      <c r="CC133" s="110">
        <v>0.0</v>
      </c>
      <c r="CD133" s="112"/>
      <c r="CE133" s="110">
        <v>0.0</v>
      </c>
      <c r="CF133" s="112"/>
      <c r="CG133" s="110">
        <v>0.0</v>
      </c>
      <c r="CH133" s="112"/>
      <c r="CI133" s="110">
        <v>0.0</v>
      </c>
      <c r="CJ133" s="112"/>
      <c r="CK133" s="110">
        <v>0.0</v>
      </c>
      <c r="CL133" s="112"/>
      <c r="CM133" s="110">
        <v>0.0</v>
      </c>
      <c r="CN133" s="112"/>
      <c r="CO133" s="110">
        <v>0.0</v>
      </c>
      <c r="CP133" s="112"/>
      <c r="CQ133" s="110">
        <v>0.0</v>
      </c>
      <c r="CR133" s="113">
        <f t="shared" si="45"/>
        <v>0</v>
      </c>
      <c r="CS133" s="113">
        <f t="shared" si="26"/>
        <v>0</v>
      </c>
      <c r="CT133" s="1"/>
      <c r="CU133" s="114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16"/>
      <c r="DH133" s="116"/>
      <c r="DI133" s="116"/>
      <c r="DJ133" s="116"/>
      <c r="DK133" s="116"/>
      <c r="DL133" s="1"/>
      <c r="DM133" s="1"/>
      <c r="DN133" s="1"/>
      <c r="DO133" s="1"/>
      <c r="DP133" s="1"/>
    </row>
    <row r="134">
      <c r="A134" s="161"/>
      <c r="B134" s="185" t="str">
        <f t="shared" si="59"/>
        <v>#REF!</v>
      </c>
      <c r="C134" s="95" t="s">
        <v>307</v>
      </c>
      <c r="D134" s="96" t="s">
        <v>308</v>
      </c>
      <c r="E134" s="97" t="str">
        <f t="shared" si="27"/>
        <v>N/A</v>
      </c>
      <c r="F134" s="133">
        <v>0.0</v>
      </c>
      <c r="G134" s="133">
        <v>3403.36</v>
      </c>
      <c r="H134" s="133">
        <f t="shared" si="73"/>
        <v>-3403.36</v>
      </c>
      <c r="I134" s="133">
        <v>3701.08</v>
      </c>
      <c r="J134" s="133">
        <f t="shared" si="74"/>
        <v>-3701.08</v>
      </c>
      <c r="K134" s="134">
        <v>108.74782567815333</v>
      </c>
      <c r="L134" s="133">
        <v>297.72</v>
      </c>
      <c r="M134" s="133">
        <v>0.0</v>
      </c>
      <c r="N134" s="133">
        <v>0.0</v>
      </c>
      <c r="O134" s="133">
        <v>-297.72</v>
      </c>
      <c r="P134" s="135">
        <f t="shared" si="75"/>
        <v>0</v>
      </c>
      <c r="Q134" s="100"/>
      <c r="R134" s="98"/>
      <c r="S134" s="98"/>
      <c r="T134" s="45"/>
      <c r="U134" s="45"/>
      <c r="V134" s="45"/>
      <c r="W134" s="135">
        <v>0.0</v>
      </c>
      <c r="X134" s="139" t="str">
        <f t="shared" si="69"/>
        <v>#REF!</v>
      </c>
      <c r="Y134" s="140">
        <v>0.0</v>
      </c>
      <c r="Z134" s="135">
        <v>0.0</v>
      </c>
      <c r="AA134" s="110">
        <v>0.0</v>
      </c>
      <c r="AB134" s="141">
        <v>0.0</v>
      </c>
      <c r="AC134" s="110">
        <v>0.0</v>
      </c>
      <c r="AD134" s="124">
        <v>0.0</v>
      </c>
      <c r="AE134" s="110">
        <v>0.0</v>
      </c>
      <c r="AF134" s="124">
        <v>0.0</v>
      </c>
      <c r="AG134" s="110">
        <v>0.0</v>
      </c>
      <c r="AH134" s="124">
        <v>0.0</v>
      </c>
      <c r="AI134" s="110">
        <v>0.0</v>
      </c>
      <c r="AJ134" s="124" t="str">
        <f t="shared" si="61"/>
        <v>#REF!</v>
      </c>
      <c r="AK134" s="107"/>
      <c r="AL134" s="103"/>
      <c r="AM134" s="124" t="str">
        <f t="shared" si="62"/>
        <v>#REF!</v>
      </c>
      <c r="AN134" s="107"/>
      <c r="AO134" s="103"/>
      <c r="AP134" s="124" t="str">
        <f t="shared" si="63"/>
        <v>#REF!</v>
      </c>
      <c r="AQ134" s="107"/>
      <c r="AR134" s="110">
        <v>0.0</v>
      </c>
      <c r="AS134" s="124" t="str">
        <f t="shared" si="64"/>
        <v>#REF!</v>
      </c>
      <c r="AT134" s="107"/>
      <c r="AU134" s="140">
        <v>0.0</v>
      </c>
      <c r="AV134" s="107"/>
      <c r="AW134" s="110">
        <v>0.0</v>
      </c>
      <c r="AX134" s="107"/>
      <c r="AY134" s="110">
        <v>0.0</v>
      </c>
      <c r="AZ134" s="107"/>
      <c r="BA134" s="110">
        <v>0.0</v>
      </c>
      <c r="BB134" s="124" t="str">
        <f t="shared" si="65"/>
        <v>#REF!</v>
      </c>
      <c r="BC134" s="107"/>
      <c r="BD134" s="103"/>
      <c r="BE134" s="129" t="str">
        <f t="shared" si="66"/>
        <v>#REF!</v>
      </c>
      <c r="BF134" s="107"/>
      <c r="BG134" s="103"/>
      <c r="BH134" s="124" t="str">
        <f t="shared" si="67"/>
        <v>#REF!</v>
      </c>
      <c r="BI134" s="107"/>
      <c r="BJ134" s="103"/>
      <c r="BK134" s="124" t="str">
        <f t="shared" si="57"/>
        <v>#REF!</v>
      </c>
      <c r="BL134" s="107"/>
      <c r="BM134" s="103"/>
      <c r="BN134" s="124" t="str">
        <f t="shared" si="68"/>
        <v>#REF!</v>
      </c>
      <c r="BO134" s="107"/>
      <c r="BP134" s="103"/>
      <c r="BQ134" s="107"/>
      <c r="BR134" s="103"/>
      <c r="BS134" s="117" t="str">
        <f t="shared" si="30"/>
        <v>#REF!</v>
      </c>
      <c r="BT134" s="107"/>
      <c r="BU134" s="103"/>
      <c r="BV134" s="107"/>
      <c r="BW134" s="117" t="str">
        <f t="shared" si="31"/>
        <v>#REF!</v>
      </c>
      <c r="BX134" s="112"/>
      <c r="BY134" s="110">
        <v>0.0</v>
      </c>
      <c r="BZ134" s="2"/>
      <c r="CA134" s="2"/>
      <c r="CB134" s="112"/>
      <c r="CC134" s="110">
        <v>0.0</v>
      </c>
      <c r="CD134" s="112"/>
      <c r="CE134" s="110">
        <v>0.0</v>
      </c>
      <c r="CF134" s="112"/>
      <c r="CG134" s="110">
        <v>0.0</v>
      </c>
      <c r="CH134" s="112"/>
      <c r="CI134" s="110">
        <v>0.0</v>
      </c>
      <c r="CJ134" s="112"/>
      <c r="CK134" s="110">
        <v>0.0</v>
      </c>
      <c r="CL134" s="112"/>
      <c r="CM134" s="110">
        <v>0.0</v>
      </c>
      <c r="CN134" s="112"/>
      <c r="CO134" s="110">
        <v>0.0</v>
      </c>
      <c r="CP134" s="112"/>
      <c r="CQ134" s="110">
        <v>0.0</v>
      </c>
      <c r="CR134" s="113">
        <f t="shared" si="45"/>
        <v>0</v>
      </c>
      <c r="CS134" s="113">
        <f t="shared" si="26"/>
        <v>0</v>
      </c>
      <c r="CT134" s="1"/>
      <c r="CU134" s="114"/>
      <c r="CV134" s="1"/>
      <c r="CW134" s="1"/>
      <c r="CX134" s="1"/>
      <c r="CY134" s="1"/>
      <c r="CZ134" s="1"/>
      <c r="DA134" s="1"/>
      <c r="DB134" s="1"/>
      <c r="DC134" s="1"/>
      <c r="DD134" s="1"/>
      <c r="DE134" s="61"/>
      <c r="DF134" s="61"/>
      <c r="DG134" s="115"/>
      <c r="DH134" s="116"/>
      <c r="DI134" s="116"/>
      <c r="DJ134" s="116"/>
      <c r="DK134" s="116"/>
      <c r="DL134" s="1"/>
      <c r="DM134" s="1"/>
      <c r="DN134" s="1"/>
      <c r="DO134" s="1"/>
      <c r="DP134" s="1"/>
    </row>
    <row r="135">
      <c r="A135" s="93"/>
      <c r="B135" s="185" t="str">
        <f t="shared" si="59"/>
        <v>#REF!</v>
      </c>
      <c r="C135" s="95" t="s">
        <v>309</v>
      </c>
      <c r="D135" s="96" t="s">
        <v>310</v>
      </c>
      <c r="E135" s="97" t="str">
        <f t="shared" si="27"/>
        <v>N/A</v>
      </c>
      <c r="F135" s="133">
        <v>452806.0</v>
      </c>
      <c r="G135" s="133">
        <v>387000.0</v>
      </c>
      <c r="H135" s="133">
        <f t="shared" si="73"/>
        <v>65806</v>
      </c>
      <c r="I135" s="133">
        <v>359886.86</v>
      </c>
      <c r="J135" s="133">
        <f t="shared" si="74"/>
        <v>-7766.75</v>
      </c>
      <c r="K135" s="134">
        <v>92.99402067183462</v>
      </c>
      <c r="L135" s="133">
        <v>421082.50524330745</v>
      </c>
      <c r="M135" s="133">
        <v>352120.11</v>
      </c>
      <c r="N135" s="133">
        <v>0.0</v>
      </c>
      <c r="O135" s="133">
        <v>-68962.39524330743</v>
      </c>
      <c r="P135" s="135">
        <f t="shared" si="75"/>
        <v>100685.89</v>
      </c>
      <c r="Q135" s="136">
        <v>25574.14</v>
      </c>
      <c r="R135" s="136">
        <v>13390.83</v>
      </c>
      <c r="S135" s="135">
        <v>0.0</v>
      </c>
      <c r="T135" s="136">
        <v>2850.0</v>
      </c>
      <c r="U135" s="45"/>
      <c r="V135" s="45"/>
      <c r="W135" s="135">
        <v>0.0</v>
      </c>
      <c r="X135" s="139" t="str">
        <f t="shared" si="69"/>
        <v>#REF!</v>
      </c>
      <c r="Y135" s="140">
        <v>0.0</v>
      </c>
      <c r="Z135" s="135">
        <v>0.0</v>
      </c>
      <c r="AA135" s="110">
        <v>0.0</v>
      </c>
      <c r="AB135" s="158">
        <v>28042.34</v>
      </c>
      <c r="AC135" s="110">
        <v>28042.34</v>
      </c>
      <c r="AD135" s="124">
        <v>0.0</v>
      </c>
      <c r="AE135" s="110">
        <v>0.0</v>
      </c>
      <c r="AF135" s="124">
        <v>0.0</v>
      </c>
      <c r="AG135" s="110">
        <v>0.0</v>
      </c>
      <c r="AH135" s="124">
        <v>0.0</v>
      </c>
      <c r="AI135" s="110">
        <v>0.0</v>
      </c>
      <c r="AJ135" s="124" t="str">
        <f t="shared" si="61"/>
        <v>#REF!</v>
      </c>
      <c r="AK135" s="107"/>
      <c r="AL135" s="103"/>
      <c r="AM135" s="124" t="str">
        <f t="shared" si="62"/>
        <v>#REF!</v>
      </c>
      <c r="AN135" s="107"/>
      <c r="AO135" s="103"/>
      <c r="AP135" s="124" t="str">
        <f t="shared" si="63"/>
        <v>#REF!</v>
      </c>
      <c r="AQ135" s="107"/>
      <c r="AR135" s="110">
        <v>0.0</v>
      </c>
      <c r="AS135" s="124" t="str">
        <f t="shared" si="64"/>
        <v>#REF!</v>
      </c>
      <c r="AT135" s="107"/>
      <c r="AU135" s="140">
        <v>0.0</v>
      </c>
      <c r="AV135" s="107"/>
      <c r="AW135" s="110">
        <v>0.0</v>
      </c>
      <c r="AX135" s="107"/>
      <c r="AY135" s="110">
        <v>0.0</v>
      </c>
      <c r="AZ135" s="107"/>
      <c r="BA135" s="110">
        <v>0.0</v>
      </c>
      <c r="BB135" s="124" t="str">
        <f t="shared" si="65"/>
        <v>#REF!</v>
      </c>
      <c r="BC135" s="107"/>
      <c r="BD135" s="103"/>
      <c r="BE135" s="129" t="str">
        <f t="shared" si="66"/>
        <v>#REF!</v>
      </c>
      <c r="BF135" s="107"/>
      <c r="BG135" s="103"/>
      <c r="BH135" s="124" t="str">
        <f t="shared" si="67"/>
        <v>#REF!</v>
      </c>
      <c r="BI135" s="107"/>
      <c r="BJ135" s="103"/>
      <c r="BK135" s="124" t="str">
        <f t="shared" si="57"/>
        <v>#REF!</v>
      </c>
      <c r="BL135" s="107"/>
      <c r="BM135" s="103"/>
      <c r="BN135" s="124" t="str">
        <f t="shared" si="68"/>
        <v>#REF!</v>
      </c>
      <c r="BO135" s="107"/>
      <c r="BP135" s="103"/>
      <c r="BQ135" s="107"/>
      <c r="BR135" s="103"/>
      <c r="BS135" s="117" t="str">
        <f t="shared" si="30"/>
        <v>#REF!</v>
      </c>
      <c r="BT135" s="107"/>
      <c r="BU135" s="103"/>
      <c r="BV135" s="107"/>
      <c r="BW135" s="117" t="str">
        <f t="shared" si="31"/>
        <v>#REF!</v>
      </c>
      <c r="BX135" s="112"/>
      <c r="BY135" s="110">
        <v>0.0</v>
      </c>
      <c r="BZ135" s="2"/>
      <c r="CA135" s="2"/>
      <c r="CB135" s="112"/>
      <c r="CC135" s="110">
        <v>0.0</v>
      </c>
      <c r="CD135" s="112"/>
      <c r="CE135" s="110">
        <v>0.0</v>
      </c>
      <c r="CF135" s="112"/>
      <c r="CG135" s="110">
        <v>0.0</v>
      </c>
      <c r="CH135" s="112"/>
      <c r="CI135" s="110">
        <v>0.0</v>
      </c>
      <c r="CJ135" s="112"/>
      <c r="CK135" s="110">
        <v>0.0</v>
      </c>
      <c r="CL135" s="112"/>
      <c r="CM135" s="110">
        <v>0.0</v>
      </c>
      <c r="CN135" s="112"/>
      <c r="CO135" s="110">
        <v>0.0</v>
      </c>
      <c r="CP135" s="112"/>
      <c r="CQ135" s="110">
        <v>0.0</v>
      </c>
      <c r="CR135" s="113">
        <f t="shared" si="45"/>
        <v>0</v>
      </c>
      <c r="CS135" s="113">
        <f t="shared" si="26"/>
        <v>0</v>
      </c>
      <c r="CT135" s="1"/>
      <c r="CU135" s="114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16"/>
      <c r="DH135" s="116"/>
      <c r="DI135" s="116"/>
      <c r="DJ135" s="116"/>
      <c r="DK135" s="116"/>
      <c r="DL135" s="1"/>
      <c r="DM135" s="1"/>
      <c r="DN135" s="1"/>
      <c r="DO135" s="1"/>
      <c r="DP135" s="1"/>
    </row>
    <row r="136">
      <c r="A136" s="93"/>
      <c r="B136" s="185" t="str">
        <f t="shared" si="59"/>
        <v>#REF!</v>
      </c>
      <c r="C136" s="95" t="s">
        <v>311</v>
      </c>
      <c r="D136" s="96" t="s">
        <v>312</v>
      </c>
      <c r="E136" s="97" t="str">
        <f t="shared" si="27"/>
        <v>N/A</v>
      </c>
      <c r="F136" s="133">
        <v>5064.0</v>
      </c>
      <c r="G136" s="133">
        <v>1972.23</v>
      </c>
      <c r="H136" s="133">
        <f t="shared" si="73"/>
        <v>3091.77</v>
      </c>
      <c r="I136" s="133">
        <v>1972.23</v>
      </c>
      <c r="J136" s="133">
        <f t="shared" si="74"/>
        <v>3091.77</v>
      </c>
      <c r="K136" s="134">
        <v>100.0</v>
      </c>
      <c r="L136" s="133">
        <v>5064.0</v>
      </c>
      <c r="M136" s="133">
        <v>5064.0</v>
      </c>
      <c r="N136" s="133">
        <v>0.0</v>
      </c>
      <c r="O136" s="133">
        <v>0.0</v>
      </c>
      <c r="P136" s="135">
        <f t="shared" si="75"/>
        <v>0</v>
      </c>
      <c r="Q136" s="100"/>
      <c r="R136" s="98"/>
      <c r="S136" s="98"/>
      <c r="T136" s="45"/>
      <c r="U136" s="45"/>
      <c r="V136" s="45"/>
      <c r="W136" s="135">
        <v>0.0</v>
      </c>
      <c r="X136" s="139" t="str">
        <f t="shared" si="69"/>
        <v>#REF!</v>
      </c>
      <c r="Y136" s="140">
        <v>0.0</v>
      </c>
      <c r="Z136" s="135">
        <v>0.0</v>
      </c>
      <c r="AA136" s="110">
        <v>0.0</v>
      </c>
      <c r="AB136" s="141">
        <v>0.0</v>
      </c>
      <c r="AC136" s="110">
        <v>0.0</v>
      </c>
      <c r="AD136" s="124">
        <v>0.0</v>
      </c>
      <c r="AE136" s="110">
        <v>0.0</v>
      </c>
      <c r="AF136" s="124">
        <v>0.0</v>
      </c>
      <c r="AG136" s="110">
        <v>0.0</v>
      </c>
      <c r="AH136" s="124">
        <v>0.0</v>
      </c>
      <c r="AI136" s="110">
        <v>0.0</v>
      </c>
      <c r="AJ136" s="124" t="str">
        <f t="shared" si="61"/>
        <v>#REF!</v>
      </c>
      <c r="AK136" s="107"/>
      <c r="AL136" s="103"/>
      <c r="AM136" s="124" t="str">
        <f t="shared" si="62"/>
        <v>#REF!</v>
      </c>
      <c r="AN136" s="107"/>
      <c r="AO136" s="103"/>
      <c r="AP136" s="124" t="str">
        <f t="shared" si="63"/>
        <v>#REF!</v>
      </c>
      <c r="AQ136" s="107"/>
      <c r="AR136" s="110">
        <v>0.0</v>
      </c>
      <c r="AS136" s="124" t="str">
        <f t="shared" si="64"/>
        <v>#REF!</v>
      </c>
      <c r="AT136" s="107"/>
      <c r="AU136" s="140">
        <v>0.0</v>
      </c>
      <c r="AV136" s="107"/>
      <c r="AW136" s="110">
        <v>0.0</v>
      </c>
      <c r="AX136" s="107"/>
      <c r="AY136" s="110">
        <v>0.0</v>
      </c>
      <c r="AZ136" s="107"/>
      <c r="BA136" s="110">
        <v>0.0</v>
      </c>
      <c r="BB136" s="124" t="str">
        <f t="shared" si="65"/>
        <v>#REF!</v>
      </c>
      <c r="BC136" s="107"/>
      <c r="BD136" s="103"/>
      <c r="BE136" s="129" t="str">
        <f t="shared" si="66"/>
        <v>#REF!</v>
      </c>
      <c r="BF136" s="107"/>
      <c r="BG136" s="103"/>
      <c r="BH136" s="124" t="str">
        <f t="shared" si="67"/>
        <v>#REF!</v>
      </c>
      <c r="BI136" s="107"/>
      <c r="BJ136" s="103"/>
      <c r="BK136" s="124" t="str">
        <f t="shared" si="57"/>
        <v>#REF!</v>
      </c>
      <c r="BL136" s="107"/>
      <c r="BM136" s="103"/>
      <c r="BN136" s="124" t="str">
        <f t="shared" si="68"/>
        <v>#REF!</v>
      </c>
      <c r="BO136" s="107"/>
      <c r="BP136" s="103"/>
      <c r="BQ136" s="107"/>
      <c r="BR136" s="103"/>
      <c r="BS136" s="117" t="str">
        <f t="shared" si="30"/>
        <v>#REF!</v>
      </c>
      <c r="BT136" s="107"/>
      <c r="BU136" s="103"/>
      <c r="BV136" s="107"/>
      <c r="BW136" s="117" t="str">
        <f t="shared" si="31"/>
        <v>#REF!</v>
      </c>
      <c r="BX136" s="112"/>
      <c r="BY136" s="110">
        <v>0.0</v>
      </c>
      <c r="BZ136" s="2"/>
      <c r="CA136" s="2"/>
      <c r="CB136" s="112"/>
      <c r="CC136" s="110">
        <v>0.0</v>
      </c>
      <c r="CD136" s="112"/>
      <c r="CE136" s="110">
        <v>0.0</v>
      </c>
      <c r="CF136" s="112"/>
      <c r="CG136" s="110">
        <v>0.0</v>
      </c>
      <c r="CH136" s="112"/>
      <c r="CI136" s="110">
        <v>0.0</v>
      </c>
      <c r="CJ136" s="112"/>
      <c r="CK136" s="110">
        <v>0.0</v>
      </c>
      <c r="CL136" s="112"/>
      <c r="CM136" s="110">
        <v>0.0</v>
      </c>
      <c r="CN136" s="112"/>
      <c r="CO136" s="110">
        <v>0.0</v>
      </c>
      <c r="CP136" s="112"/>
      <c r="CQ136" s="110">
        <v>0.0</v>
      </c>
      <c r="CR136" s="113">
        <f t="shared" si="45"/>
        <v>0</v>
      </c>
      <c r="CS136" s="113">
        <f t="shared" si="26"/>
        <v>0</v>
      </c>
      <c r="CT136" s="1"/>
      <c r="CU136" s="114"/>
      <c r="CV136" s="1"/>
      <c r="CW136" s="1"/>
      <c r="CX136" s="1"/>
      <c r="CY136" s="1"/>
      <c r="CZ136" s="1"/>
      <c r="DA136" s="1"/>
      <c r="DB136" s="1"/>
      <c r="DC136" s="1"/>
      <c r="DD136" s="1"/>
      <c r="DE136" s="61"/>
      <c r="DF136" s="61"/>
      <c r="DG136" s="115"/>
      <c r="DH136" s="116"/>
      <c r="DI136" s="116"/>
      <c r="DJ136" s="116"/>
      <c r="DK136" s="116"/>
      <c r="DL136" s="1"/>
      <c r="DM136" s="1"/>
      <c r="DN136" s="1"/>
      <c r="DO136" s="1"/>
      <c r="DP136" s="1"/>
    </row>
    <row r="137">
      <c r="A137" s="161"/>
      <c r="B137" s="185" t="str">
        <f t="shared" si="59"/>
        <v>#REF!</v>
      </c>
      <c r="C137" s="95" t="s">
        <v>313</v>
      </c>
      <c r="D137" s="96" t="s">
        <v>314</v>
      </c>
      <c r="E137" s="97" t="str">
        <f t="shared" si="27"/>
        <v>N/A</v>
      </c>
      <c r="F137" s="133">
        <v>188888.0</v>
      </c>
      <c r="G137" s="133">
        <v>176744.71</v>
      </c>
      <c r="H137" s="133">
        <f t="shared" si="73"/>
        <v>12143.29</v>
      </c>
      <c r="I137" s="133">
        <v>86961.75</v>
      </c>
      <c r="J137" s="133">
        <f t="shared" si="74"/>
        <v>-8387.39</v>
      </c>
      <c r="K137" s="134">
        <v>49.2018969054293</v>
      </c>
      <c r="L137" s="133">
        <v>92936.4790267273</v>
      </c>
      <c r="M137" s="133">
        <v>78574.36</v>
      </c>
      <c r="N137" s="133">
        <v>0.0</v>
      </c>
      <c r="O137" s="133">
        <v>-14362.119026727303</v>
      </c>
      <c r="P137" s="135">
        <f t="shared" si="75"/>
        <v>110313.64</v>
      </c>
      <c r="Q137" s="136">
        <v>34349.74</v>
      </c>
      <c r="R137" s="136">
        <v>28340.63</v>
      </c>
      <c r="S137" s="136">
        <v>17336.4</v>
      </c>
      <c r="T137" s="137">
        <v>14454.21</v>
      </c>
      <c r="U137" s="45"/>
      <c r="V137" s="45"/>
      <c r="W137" s="138">
        <v>0.0</v>
      </c>
      <c r="X137" s="139" t="str">
        <f t="shared" si="69"/>
        <v>#REF!</v>
      </c>
      <c r="Y137" s="140">
        <v>0.0</v>
      </c>
      <c r="Z137" s="135">
        <v>0.0</v>
      </c>
      <c r="AA137" s="110">
        <v>0.0</v>
      </c>
      <c r="AB137" s="141">
        <v>0.0</v>
      </c>
      <c r="AC137" s="110">
        <v>0.0</v>
      </c>
      <c r="AD137" s="124">
        <v>0.0</v>
      </c>
      <c r="AE137" s="110">
        <v>0.0</v>
      </c>
      <c r="AF137" s="124">
        <v>0.0</v>
      </c>
      <c r="AG137" s="110">
        <v>0.0</v>
      </c>
      <c r="AH137" s="124">
        <v>0.0</v>
      </c>
      <c r="AI137" s="110">
        <v>0.0</v>
      </c>
      <c r="AJ137" s="124" t="str">
        <f t="shared" si="61"/>
        <v>#REF!</v>
      </c>
      <c r="AK137" s="107"/>
      <c r="AL137" s="103"/>
      <c r="AM137" s="124" t="str">
        <f t="shared" si="62"/>
        <v>#REF!</v>
      </c>
      <c r="AN137" s="107"/>
      <c r="AO137" s="103"/>
      <c r="AP137" s="124" t="str">
        <f t="shared" si="63"/>
        <v>#REF!</v>
      </c>
      <c r="AQ137" s="107"/>
      <c r="AR137" s="110">
        <v>0.0</v>
      </c>
      <c r="AS137" s="124" t="str">
        <f t="shared" si="64"/>
        <v>#REF!</v>
      </c>
      <c r="AT137" s="107"/>
      <c r="AU137" s="110">
        <v>0.0</v>
      </c>
      <c r="AV137" s="107"/>
      <c r="AW137" s="110">
        <v>0.0</v>
      </c>
      <c r="AX137" s="107"/>
      <c r="AY137" s="110">
        <v>0.0</v>
      </c>
      <c r="AZ137" s="107"/>
      <c r="BA137" s="110">
        <v>0.0</v>
      </c>
      <c r="BB137" s="124" t="str">
        <f t="shared" si="65"/>
        <v>#REF!</v>
      </c>
      <c r="BC137" s="107"/>
      <c r="BD137" s="103"/>
      <c r="BE137" s="129" t="str">
        <f t="shared" si="66"/>
        <v>#REF!</v>
      </c>
      <c r="BF137" s="107"/>
      <c r="BG137" s="103"/>
      <c r="BH137" s="124" t="str">
        <f t="shared" si="67"/>
        <v>#REF!</v>
      </c>
      <c r="BI137" s="107"/>
      <c r="BJ137" s="103"/>
      <c r="BK137" s="124" t="str">
        <f t="shared" si="57"/>
        <v>#REF!</v>
      </c>
      <c r="BL137" s="107"/>
      <c r="BM137" s="103"/>
      <c r="BN137" s="124" t="str">
        <f t="shared" si="68"/>
        <v>#REF!</v>
      </c>
      <c r="BO137" s="107"/>
      <c r="BP137" s="103"/>
      <c r="BQ137" s="107"/>
      <c r="BR137" s="103"/>
      <c r="BS137" s="117" t="str">
        <f t="shared" si="30"/>
        <v>#REF!</v>
      </c>
      <c r="BT137" s="107"/>
      <c r="BU137" s="103"/>
      <c r="BV137" s="107"/>
      <c r="BW137" s="117" t="str">
        <f t="shared" si="31"/>
        <v>#REF!</v>
      </c>
      <c r="BX137" s="112"/>
      <c r="BY137" s="110">
        <v>0.0</v>
      </c>
      <c r="BZ137" s="2"/>
      <c r="CA137" s="2"/>
      <c r="CB137" s="112"/>
      <c r="CC137" s="110">
        <v>0.0</v>
      </c>
      <c r="CD137" s="112"/>
      <c r="CE137" s="110">
        <v>0.0</v>
      </c>
      <c r="CF137" s="112"/>
      <c r="CG137" s="110">
        <v>0.0</v>
      </c>
      <c r="CH137" s="112"/>
      <c r="CI137" s="110">
        <v>0.0</v>
      </c>
      <c r="CJ137" s="112"/>
      <c r="CK137" s="110">
        <v>0.0</v>
      </c>
      <c r="CL137" s="112"/>
      <c r="CM137" s="110">
        <v>0.0</v>
      </c>
      <c r="CN137" s="112"/>
      <c r="CO137" s="110">
        <v>0.0</v>
      </c>
      <c r="CP137" s="112"/>
      <c r="CQ137" s="110">
        <v>0.0</v>
      </c>
      <c r="CR137" s="113">
        <f t="shared" si="45"/>
        <v>0</v>
      </c>
      <c r="CS137" s="113">
        <f t="shared" si="26"/>
        <v>0</v>
      </c>
      <c r="CT137" s="1"/>
      <c r="CU137" s="114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16"/>
      <c r="DH137" s="116"/>
      <c r="DI137" s="116"/>
      <c r="DJ137" s="116"/>
      <c r="DK137" s="116"/>
      <c r="DL137" s="1"/>
      <c r="DM137" s="1"/>
      <c r="DN137" s="1"/>
      <c r="DO137" s="1"/>
      <c r="DP137" s="1"/>
    </row>
    <row r="138">
      <c r="A138" s="191" t="s">
        <v>210</v>
      </c>
      <c r="B138" s="185" t="str">
        <f t="shared" si="59"/>
        <v>#REF!</v>
      </c>
      <c r="C138" s="95" t="s">
        <v>315</v>
      </c>
      <c r="D138" s="96" t="s">
        <v>316</v>
      </c>
      <c r="E138" s="97" t="str">
        <f t="shared" si="27"/>
        <v>N/A</v>
      </c>
      <c r="F138" s="133">
        <v>4960.0</v>
      </c>
      <c r="G138" s="133">
        <v>2577.35</v>
      </c>
      <c r="H138" s="133">
        <f t="shared" si="73"/>
        <v>2382.65</v>
      </c>
      <c r="I138" s="133">
        <v>2577.35</v>
      </c>
      <c r="J138" s="133">
        <f t="shared" si="74"/>
        <v>2382.65</v>
      </c>
      <c r="K138" s="134">
        <v>100.0</v>
      </c>
      <c r="L138" s="133">
        <v>4960.0</v>
      </c>
      <c r="M138" s="133">
        <v>4960.0</v>
      </c>
      <c r="N138" s="133">
        <v>0.0</v>
      </c>
      <c r="O138" s="133">
        <v>0.0</v>
      </c>
      <c r="P138" s="135">
        <f t="shared" si="75"/>
        <v>0</v>
      </c>
      <c r="Q138" s="100"/>
      <c r="R138" s="98"/>
      <c r="S138" s="98"/>
      <c r="T138" s="45"/>
      <c r="U138" s="45"/>
      <c r="V138" s="45"/>
      <c r="W138" s="135">
        <v>0.0</v>
      </c>
      <c r="X138" s="139" t="str">
        <f t="shared" si="69"/>
        <v>#REF!</v>
      </c>
      <c r="Y138" s="140">
        <v>0.0</v>
      </c>
      <c r="Z138" s="135">
        <v>0.0</v>
      </c>
      <c r="AA138" s="110">
        <v>0.0</v>
      </c>
      <c r="AB138" s="141">
        <v>0.0</v>
      </c>
      <c r="AC138" s="110">
        <v>0.0</v>
      </c>
      <c r="AD138" s="124">
        <v>0.0</v>
      </c>
      <c r="AE138" s="110">
        <v>0.0</v>
      </c>
      <c r="AF138" s="124">
        <v>0.0</v>
      </c>
      <c r="AG138" s="110">
        <v>0.0</v>
      </c>
      <c r="AH138" s="124">
        <v>0.0</v>
      </c>
      <c r="AI138" s="110">
        <v>0.0</v>
      </c>
      <c r="AJ138" s="124" t="str">
        <f t="shared" si="61"/>
        <v>#REF!</v>
      </c>
      <c r="AK138" s="107"/>
      <c r="AL138" s="103"/>
      <c r="AM138" s="124" t="str">
        <f t="shared" si="62"/>
        <v>#REF!</v>
      </c>
      <c r="AN138" s="107"/>
      <c r="AO138" s="103"/>
      <c r="AP138" s="124" t="str">
        <f t="shared" si="63"/>
        <v>#REF!</v>
      </c>
      <c r="AQ138" s="107"/>
      <c r="AR138" s="110">
        <v>0.0</v>
      </c>
      <c r="AS138" s="124" t="str">
        <f t="shared" si="64"/>
        <v>#REF!</v>
      </c>
      <c r="AT138" s="107"/>
      <c r="AU138" s="110">
        <v>0.0</v>
      </c>
      <c r="AV138" s="107"/>
      <c r="AW138" s="110">
        <v>0.0</v>
      </c>
      <c r="AX138" s="107"/>
      <c r="AY138" s="110">
        <v>0.0</v>
      </c>
      <c r="AZ138" s="107"/>
      <c r="BA138" s="110">
        <v>0.0</v>
      </c>
      <c r="BB138" s="124" t="str">
        <f t="shared" si="65"/>
        <v>#REF!</v>
      </c>
      <c r="BC138" s="107"/>
      <c r="BD138" s="103"/>
      <c r="BE138" s="129" t="str">
        <f t="shared" si="66"/>
        <v>#REF!</v>
      </c>
      <c r="BF138" s="107"/>
      <c r="BG138" s="103"/>
      <c r="BH138" s="124" t="str">
        <f t="shared" si="67"/>
        <v>#REF!</v>
      </c>
      <c r="BI138" s="107"/>
      <c r="BJ138" s="103"/>
      <c r="BK138" s="124" t="str">
        <f t="shared" si="57"/>
        <v>#REF!</v>
      </c>
      <c r="BL138" s="107"/>
      <c r="BM138" s="103"/>
      <c r="BN138" s="124" t="str">
        <f t="shared" si="68"/>
        <v>#REF!</v>
      </c>
      <c r="BO138" s="107"/>
      <c r="BP138" s="103"/>
      <c r="BQ138" s="107"/>
      <c r="BR138" s="103"/>
      <c r="BS138" s="117" t="str">
        <f t="shared" si="30"/>
        <v>#REF!</v>
      </c>
      <c r="BT138" s="107"/>
      <c r="BU138" s="103"/>
      <c r="BV138" s="107"/>
      <c r="BW138" s="117" t="str">
        <f t="shared" si="31"/>
        <v>#REF!</v>
      </c>
      <c r="BX138" s="112"/>
      <c r="BY138" s="110">
        <v>0.0</v>
      </c>
      <c r="BZ138" s="2"/>
      <c r="CA138" s="2"/>
      <c r="CB138" s="112"/>
      <c r="CC138" s="110">
        <v>0.0</v>
      </c>
      <c r="CD138" s="112"/>
      <c r="CE138" s="110">
        <v>0.0</v>
      </c>
      <c r="CF138" s="112"/>
      <c r="CG138" s="110">
        <v>0.0</v>
      </c>
      <c r="CH138" s="112"/>
      <c r="CI138" s="110">
        <v>0.0</v>
      </c>
      <c r="CJ138" s="112"/>
      <c r="CK138" s="110">
        <v>0.0</v>
      </c>
      <c r="CL138" s="112"/>
      <c r="CM138" s="110">
        <v>0.0</v>
      </c>
      <c r="CN138" s="112"/>
      <c r="CO138" s="110">
        <v>0.0</v>
      </c>
      <c r="CP138" s="112"/>
      <c r="CQ138" s="110">
        <v>0.0</v>
      </c>
      <c r="CR138" s="113">
        <f t="shared" si="45"/>
        <v>0</v>
      </c>
      <c r="CS138" s="113">
        <f t="shared" si="26"/>
        <v>0</v>
      </c>
      <c r="CT138" s="1"/>
      <c r="CU138" s="114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84">
        <v>2.0</v>
      </c>
      <c r="DH138" s="184">
        <v>1.0</v>
      </c>
      <c r="DI138" s="184">
        <v>0.0</v>
      </c>
      <c r="DJ138" s="184">
        <v>0.0</v>
      </c>
      <c r="DK138" s="184">
        <v>1.0</v>
      </c>
      <c r="DL138" s="1"/>
      <c r="DM138" s="1"/>
      <c r="DN138" s="1"/>
      <c r="DO138" s="1"/>
      <c r="DP138" s="1"/>
    </row>
    <row r="139">
      <c r="A139" s="161"/>
      <c r="B139" s="185" t="str">
        <f t="shared" si="59"/>
        <v>#REF!</v>
      </c>
      <c r="C139" s="95" t="s">
        <v>317</v>
      </c>
      <c r="D139" s="96" t="s">
        <v>318</v>
      </c>
      <c r="E139" s="97" t="str">
        <f t="shared" si="27"/>
        <v>N/A</v>
      </c>
      <c r="F139" s="133">
        <v>12027.0</v>
      </c>
      <c r="G139" s="133">
        <v>11067.78</v>
      </c>
      <c r="H139" s="133">
        <f t="shared" si="73"/>
        <v>959.22</v>
      </c>
      <c r="I139" s="133">
        <v>11067.78</v>
      </c>
      <c r="J139" s="133">
        <f t="shared" si="74"/>
        <v>959.22</v>
      </c>
      <c r="K139" s="134">
        <v>100.0</v>
      </c>
      <c r="L139" s="133">
        <v>12027.0</v>
      </c>
      <c r="M139" s="133">
        <v>12027.0</v>
      </c>
      <c r="N139" s="133">
        <v>0.0</v>
      </c>
      <c r="O139" s="133">
        <v>0.0</v>
      </c>
      <c r="P139" s="135">
        <f t="shared" si="75"/>
        <v>0</v>
      </c>
      <c r="Q139" s="100"/>
      <c r="R139" s="98"/>
      <c r="S139" s="98"/>
      <c r="T139" s="45"/>
      <c r="U139" s="45"/>
      <c r="V139" s="45"/>
      <c r="W139" s="135">
        <v>0.0</v>
      </c>
      <c r="X139" s="139" t="str">
        <f t="shared" si="69"/>
        <v>#REF!</v>
      </c>
      <c r="Y139" s="140">
        <v>0.0</v>
      </c>
      <c r="Z139" s="135">
        <v>0.0</v>
      </c>
      <c r="AA139" s="110">
        <v>0.0</v>
      </c>
      <c r="AB139" s="141">
        <v>0.0</v>
      </c>
      <c r="AC139" s="110">
        <v>0.0</v>
      </c>
      <c r="AD139" s="124">
        <v>0.0</v>
      </c>
      <c r="AE139" s="110">
        <v>0.0</v>
      </c>
      <c r="AF139" s="124">
        <v>0.0</v>
      </c>
      <c r="AG139" s="110">
        <v>0.0</v>
      </c>
      <c r="AH139" s="124">
        <v>0.0</v>
      </c>
      <c r="AI139" s="110">
        <v>0.0</v>
      </c>
      <c r="AJ139" s="124" t="str">
        <f t="shared" si="61"/>
        <v>#REF!</v>
      </c>
      <c r="AK139" s="107"/>
      <c r="AL139" s="103"/>
      <c r="AM139" s="124" t="str">
        <f t="shared" si="62"/>
        <v>#REF!</v>
      </c>
      <c r="AN139" s="107"/>
      <c r="AO139" s="103"/>
      <c r="AP139" s="124" t="str">
        <f t="shared" si="63"/>
        <v>#REF!</v>
      </c>
      <c r="AQ139" s="107"/>
      <c r="AR139" s="110">
        <v>0.0</v>
      </c>
      <c r="AS139" s="138" t="str">
        <f t="shared" si="64"/>
        <v>#REF!</v>
      </c>
      <c r="AT139" s="11"/>
      <c r="AU139" s="140">
        <v>0.0</v>
      </c>
      <c r="AV139" s="107"/>
      <c r="AW139" s="110">
        <v>0.0</v>
      </c>
      <c r="AX139" s="107"/>
      <c r="AY139" s="110">
        <v>0.0</v>
      </c>
      <c r="AZ139" s="107"/>
      <c r="BA139" s="110">
        <v>0.0</v>
      </c>
      <c r="BB139" s="124" t="str">
        <f t="shared" si="65"/>
        <v>#REF!</v>
      </c>
      <c r="BC139" s="107"/>
      <c r="BD139" s="103"/>
      <c r="BE139" s="129" t="str">
        <f t="shared" si="66"/>
        <v>#REF!</v>
      </c>
      <c r="BF139" s="107"/>
      <c r="BG139" s="103"/>
      <c r="BH139" s="124" t="str">
        <f t="shared" si="67"/>
        <v>#REF!</v>
      </c>
      <c r="BI139" s="107"/>
      <c r="BJ139" s="103"/>
      <c r="BK139" s="124" t="str">
        <f t="shared" si="57"/>
        <v>#REF!</v>
      </c>
      <c r="BL139" s="107"/>
      <c r="BM139" s="103"/>
      <c r="BN139" s="124" t="str">
        <f t="shared" si="68"/>
        <v>#REF!</v>
      </c>
      <c r="BO139" s="107"/>
      <c r="BP139" s="103"/>
      <c r="BQ139" s="107"/>
      <c r="BR139" s="103"/>
      <c r="BS139" s="117" t="str">
        <f t="shared" si="30"/>
        <v>#REF!</v>
      </c>
      <c r="BT139" s="107"/>
      <c r="BU139" s="103"/>
      <c r="BV139" s="107"/>
      <c r="BW139" s="117" t="str">
        <f t="shared" si="31"/>
        <v>#REF!</v>
      </c>
      <c r="BX139" s="112"/>
      <c r="BY139" s="110">
        <v>0.0</v>
      </c>
      <c r="BZ139" s="2"/>
      <c r="CA139" s="2"/>
      <c r="CB139" s="112"/>
      <c r="CC139" s="110">
        <v>0.0</v>
      </c>
      <c r="CD139" s="112"/>
      <c r="CE139" s="110">
        <v>0.0</v>
      </c>
      <c r="CF139" s="112"/>
      <c r="CG139" s="110">
        <v>0.0</v>
      </c>
      <c r="CH139" s="112"/>
      <c r="CI139" s="110">
        <v>0.0</v>
      </c>
      <c r="CJ139" s="112"/>
      <c r="CK139" s="110">
        <v>0.0</v>
      </c>
      <c r="CL139" s="112"/>
      <c r="CM139" s="110">
        <v>0.0</v>
      </c>
      <c r="CN139" s="112"/>
      <c r="CO139" s="110">
        <v>0.0</v>
      </c>
      <c r="CP139" s="112"/>
      <c r="CQ139" s="110">
        <v>0.0</v>
      </c>
      <c r="CR139" s="113">
        <f t="shared" si="45"/>
        <v>0</v>
      </c>
      <c r="CS139" s="113">
        <f t="shared" si="26"/>
        <v>0</v>
      </c>
      <c r="CT139" s="1"/>
      <c r="CU139" s="114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16"/>
      <c r="DH139" s="116"/>
      <c r="DI139" s="116"/>
      <c r="DJ139" s="116"/>
      <c r="DK139" s="116"/>
      <c r="DL139" s="1"/>
      <c r="DM139" s="1"/>
      <c r="DN139" s="1"/>
      <c r="DO139" s="1"/>
      <c r="DP139" s="1"/>
    </row>
    <row r="140">
      <c r="A140" s="93"/>
      <c r="B140" s="185" t="str">
        <f t="shared" si="59"/>
        <v>#REF!</v>
      </c>
      <c r="C140" s="95" t="s">
        <v>319</v>
      </c>
      <c r="D140" s="96" t="s">
        <v>320</v>
      </c>
      <c r="E140" s="97" t="str">
        <f t="shared" si="27"/>
        <v>N/A</v>
      </c>
      <c r="F140" s="133">
        <v>4400.0</v>
      </c>
      <c r="G140" s="133">
        <v>3582.57</v>
      </c>
      <c r="H140" s="133">
        <f t="shared" si="73"/>
        <v>817.43</v>
      </c>
      <c r="I140" s="133">
        <v>3582.57</v>
      </c>
      <c r="J140" s="133">
        <f t="shared" si="74"/>
        <v>817.43</v>
      </c>
      <c r="K140" s="134">
        <v>100.0</v>
      </c>
      <c r="L140" s="133">
        <v>4400.0</v>
      </c>
      <c r="M140" s="133">
        <v>4400.0</v>
      </c>
      <c r="N140" s="133">
        <v>0.0</v>
      </c>
      <c r="O140" s="133">
        <v>0.0</v>
      </c>
      <c r="P140" s="135">
        <f t="shared" si="75"/>
        <v>0</v>
      </c>
      <c r="Q140" s="100"/>
      <c r="R140" s="98"/>
      <c r="S140" s="98"/>
      <c r="T140" s="45"/>
      <c r="U140" s="45"/>
      <c r="V140" s="45"/>
      <c r="W140" s="135">
        <v>0.0</v>
      </c>
      <c r="X140" s="139" t="str">
        <f t="shared" si="69"/>
        <v>#REF!</v>
      </c>
      <c r="Y140" s="140">
        <v>0.0</v>
      </c>
      <c r="Z140" s="135">
        <v>0.0</v>
      </c>
      <c r="AA140" s="110">
        <v>0.0</v>
      </c>
      <c r="AB140" s="141">
        <v>0.0</v>
      </c>
      <c r="AC140" s="110">
        <v>0.0</v>
      </c>
      <c r="AD140" s="124">
        <v>0.0</v>
      </c>
      <c r="AE140" s="110">
        <v>0.0</v>
      </c>
      <c r="AF140" s="124">
        <v>0.0</v>
      </c>
      <c r="AG140" s="110">
        <v>0.0</v>
      </c>
      <c r="AH140" s="124">
        <v>0.0</v>
      </c>
      <c r="AI140" s="110">
        <v>0.0</v>
      </c>
      <c r="AJ140" s="124" t="str">
        <f t="shared" si="61"/>
        <v>#REF!</v>
      </c>
      <c r="AK140" s="107"/>
      <c r="AL140" s="103"/>
      <c r="AM140" s="124" t="str">
        <f t="shared" si="62"/>
        <v>#REF!</v>
      </c>
      <c r="AN140" s="107"/>
      <c r="AO140" s="103"/>
      <c r="AP140" s="124" t="str">
        <f t="shared" si="63"/>
        <v>#REF!</v>
      </c>
      <c r="AQ140" s="107"/>
      <c r="AR140" s="110">
        <v>0.0</v>
      </c>
      <c r="AS140" s="124" t="str">
        <f t="shared" si="64"/>
        <v>#REF!</v>
      </c>
      <c r="AT140" s="107"/>
      <c r="AU140" s="110">
        <v>0.0</v>
      </c>
      <c r="AV140" s="107"/>
      <c r="AW140" s="110">
        <v>0.0</v>
      </c>
      <c r="AX140" s="107"/>
      <c r="AY140" s="110">
        <v>0.0</v>
      </c>
      <c r="AZ140" s="107"/>
      <c r="BA140" s="110">
        <v>0.0</v>
      </c>
      <c r="BB140" s="124" t="str">
        <f t="shared" si="65"/>
        <v>#REF!</v>
      </c>
      <c r="BC140" s="107"/>
      <c r="BD140" s="103"/>
      <c r="BE140" s="129" t="str">
        <f t="shared" si="66"/>
        <v>#REF!</v>
      </c>
      <c r="BF140" s="107"/>
      <c r="BG140" s="103"/>
      <c r="BH140" s="124" t="str">
        <f t="shared" si="67"/>
        <v>#REF!</v>
      </c>
      <c r="BI140" s="107"/>
      <c r="BJ140" s="103"/>
      <c r="BK140" s="124" t="str">
        <f t="shared" si="57"/>
        <v>#REF!</v>
      </c>
      <c r="BL140" s="107"/>
      <c r="BM140" s="103"/>
      <c r="BN140" s="124" t="str">
        <f t="shared" si="68"/>
        <v>#REF!</v>
      </c>
      <c r="BO140" s="107"/>
      <c r="BP140" s="103"/>
      <c r="BQ140" s="107"/>
      <c r="BR140" s="103"/>
      <c r="BS140" s="117" t="str">
        <f t="shared" si="30"/>
        <v>#REF!</v>
      </c>
      <c r="BT140" s="107"/>
      <c r="BU140" s="103"/>
      <c r="BV140" s="107"/>
      <c r="BW140" s="117" t="str">
        <f t="shared" si="31"/>
        <v>#REF!</v>
      </c>
      <c r="BX140" s="112"/>
      <c r="BY140" s="110">
        <v>0.0</v>
      </c>
      <c r="BZ140" s="2"/>
      <c r="CA140" s="2"/>
      <c r="CB140" s="112"/>
      <c r="CC140" s="110">
        <v>0.0</v>
      </c>
      <c r="CD140" s="112"/>
      <c r="CE140" s="110">
        <v>0.0</v>
      </c>
      <c r="CF140" s="112"/>
      <c r="CG140" s="110">
        <v>0.0</v>
      </c>
      <c r="CH140" s="112"/>
      <c r="CI140" s="110">
        <v>0.0</v>
      </c>
      <c r="CJ140" s="112"/>
      <c r="CK140" s="110">
        <v>0.0</v>
      </c>
      <c r="CL140" s="112"/>
      <c r="CM140" s="110">
        <v>0.0</v>
      </c>
      <c r="CN140" s="112"/>
      <c r="CO140" s="110">
        <v>0.0</v>
      </c>
      <c r="CP140" s="112"/>
      <c r="CQ140" s="110">
        <v>0.0</v>
      </c>
      <c r="CR140" s="113">
        <f t="shared" si="45"/>
        <v>0</v>
      </c>
      <c r="CS140" s="113">
        <f t="shared" si="26"/>
        <v>0</v>
      </c>
      <c r="CT140" s="1"/>
      <c r="CU140" s="114"/>
      <c r="CV140" s="1"/>
      <c r="CW140" s="1"/>
      <c r="CX140" s="1"/>
      <c r="CY140" s="1"/>
      <c r="CZ140" s="1"/>
      <c r="DA140" s="1"/>
      <c r="DB140" s="1"/>
      <c r="DC140" s="1"/>
      <c r="DD140" s="1"/>
      <c r="DE140" s="61"/>
      <c r="DF140" s="61"/>
      <c r="DG140" s="115"/>
      <c r="DH140" s="116"/>
      <c r="DI140" s="116"/>
      <c r="DJ140" s="116"/>
      <c r="DK140" s="116"/>
      <c r="DL140" s="1"/>
      <c r="DM140" s="1"/>
      <c r="DN140" s="1"/>
      <c r="DO140" s="1"/>
      <c r="DP140" s="1"/>
    </row>
    <row r="141">
      <c r="A141" s="93"/>
      <c r="B141" s="185" t="str">
        <f t="shared" si="59"/>
        <v>#REF!</v>
      </c>
      <c r="C141" s="95" t="s">
        <v>321</v>
      </c>
      <c r="D141" s="96" t="s">
        <v>322</v>
      </c>
      <c r="E141" s="97" t="str">
        <f t="shared" si="27"/>
        <v>N/A</v>
      </c>
      <c r="F141" s="133">
        <v>12301.3</v>
      </c>
      <c r="G141" s="133">
        <v>6677.18</v>
      </c>
      <c r="H141" s="133">
        <f t="shared" si="73"/>
        <v>5624.12</v>
      </c>
      <c r="I141" s="133">
        <v>6677.18</v>
      </c>
      <c r="J141" s="133">
        <f t="shared" si="74"/>
        <v>5624.12</v>
      </c>
      <c r="K141" s="134">
        <v>100.0</v>
      </c>
      <c r="L141" s="133">
        <v>12301.3</v>
      </c>
      <c r="M141" s="133">
        <v>12301.3</v>
      </c>
      <c r="N141" s="133">
        <v>0.0</v>
      </c>
      <c r="O141" s="133">
        <v>0.0</v>
      </c>
      <c r="P141" s="135">
        <f t="shared" si="75"/>
        <v>0</v>
      </c>
      <c r="Q141" s="100"/>
      <c r="R141" s="98"/>
      <c r="S141" s="98"/>
      <c r="T141" s="45"/>
      <c r="U141" s="45"/>
      <c r="V141" s="45"/>
      <c r="W141" s="135">
        <v>0.0</v>
      </c>
      <c r="X141" s="139" t="str">
        <f t="shared" si="69"/>
        <v>#REF!</v>
      </c>
      <c r="Y141" s="140">
        <v>0.0</v>
      </c>
      <c r="Z141" s="135">
        <v>0.0</v>
      </c>
      <c r="AA141" s="110">
        <v>0.0</v>
      </c>
      <c r="AB141" s="141">
        <v>0.0</v>
      </c>
      <c r="AC141" s="110">
        <v>0.0</v>
      </c>
      <c r="AD141" s="124">
        <v>0.0</v>
      </c>
      <c r="AE141" s="110">
        <v>0.0</v>
      </c>
      <c r="AF141" s="124">
        <v>0.0</v>
      </c>
      <c r="AG141" s="110">
        <v>0.0</v>
      </c>
      <c r="AH141" s="124">
        <v>0.0</v>
      </c>
      <c r="AI141" s="110">
        <v>0.0</v>
      </c>
      <c r="AJ141" s="124" t="str">
        <f t="shared" si="61"/>
        <v>#REF!</v>
      </c>
      <c r="AK141" s="107"/>
      <c r="AL141" s="103"/>
      <c r="AM141" s="124" t="str">
        <f t="shared" si="62"/>
        <v>#REF!</v>
      </c>
      <c r="AN141" s="107"/>
      <c r="AO141" s="103"/>
      <c r="AP141" s="124" t="str">
        <f t="shared" si="63"/>
        <v>#REF!</v>
      </c>
      <c r="AQ141" s="107"/>
      <c r="AR141" s="110">
        <v>0.0</v>
      </c>
      <c r="AS141" s="124" t="str">
        <f t="shared" si="64"/>
        <v>#REF!</v>
      </c>
      <c r="AT141" s="107"/>
      <c r="AU141" s="110">
        <v>0.0</v>
      </c>
      <c r="AV141" s="107"/>
      <c r="AW141" s="110">
        <v>0.0</v>
      </c>
      <c r="AX141" s="107"/>
      <c r="AY141" s="110">
        <v>0.0</v>
      </c>
      <c r="AZ141" s="107"/>
      <c r="BA141" s="110">
        <v>0.0</v>
      </c>
      <c r="BB141" s="124" t="str">
        <f t="shared" si="65"/>
        <v>#REF!</v>
      </c>
      <c r="BC141" s="107"/>
      <c r="BD141" s="103"/>
      <c r="BE141" s="129" t="str">
        <f t="shared" si="66"/>
        <v>#REF!</v>
      </c>
      <c r="BF141" s="107"/>
      <c r="BG141" s="103"/>
      <c r="BH141" s="124" t="str">
        <f t="shared" si="67"/>
        <v>#REF!</v>
      </c>
      <c r="BI141" s="107"/>
      <c r="BJ141" s="103"/>
      <c r="BK141" s="124" t="str">
        <f t="shared" si="57"/>
        <v>#REF!</v>
      </c>
      <c r="BL141" s="107"/>
      <c r="BM141" s="103"/>
      <c r="BN141" s="124" t="str">
        <f t="shared" si="68"/>
        <v>#REF!</v>
      </c>
      <c r="BO141" s="107"/>
      <c r="BP141" s="103"/>
      <c r="BQ141" s="107"/>
      <c r="BR141" s="103"/>
      <c r="BS141" s="117" t="str">
        <f t="shared" si="30"/>
        <v>#REF!</v>
      </c>
      <c r="BT141" s="107"/>
      <c r="BU141" s="103"/>
      <c r="BV141" s="107"/>
      <c r="BW141" s="117" t="str">
        <f t="shared" si="31"/>
        <v>#REF!</v>
      </c>
      <c r="BX141" s="112"/>
      <c r="BY141" s="110">
        <v>0.0</v>
      </c>
      <c r="BZ141" s="2"/>
      <c r="CA141" s="2"/>
      <c r="CB141" s="112"/>
      <c r="CC141" s="110">
        <v>0.0</v>
      </c>
      <c r="CD141" s="112"/>
      <c r="CE141" s="110">
        <v>0.0</v>
      </c>
      <c r="CF141" s="112"/>
      <c r="CG141" s="110">
        <v>0.0</v>
      </c>
      <c r="CH141" s="112"/>
      <c r="CI141" s="110">
        <v>0.0</v>
      </c>
      <c r="CJ141" s="112"/>
      <c r="CK141" s="110">
        <v>0.0</v>
      </c>
      <c r="CL141" s="112"/>
      <c r="CM141" s="110">
        <v>0.0</v>
      </c>
      <c r="CN141" s="112"/>
      <c r="CO141" s="110">
        <v>0.0</v>
      </c>
      <c r="CP141" s="112"/>
      <c r="CQ141" s="110">
        <v>0.0</v>
      </c>
      <c r="CR141" s="113">
        <f t="shared" si="45"/>
        <v>0</v>
      </c>
      <c r="CS141" s="113">
        <f t="shared" si="26"/>
        <v>0</v>
      </c>
      <c r="CT141" s="1"/>
      <c r="CU141" s="114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16"/>
      <c r="DH141" s="116"/>
      <c r="DI141" s="116"/>
      <c r="DJ141" s="116"/>
      <c r="DK141" s="116"/>
      <c r="DL141" s="1"/>
      <c r="DM141" s="1"/>
      <c r="DN141" s="1"/>
      <c r="DO141" s="1"/>
      <c r="DP141" s="1"/>
    </row>
    <row r="142">
      <c r="A142" s="194"/>
      <c r="B142" s="185" t="str">
        <f t="shared" si="59"/>
        <v>#REF!</v>
      </c>
      <c r="C142" s="95" t="s">
        <v>323</v>
      </c>
      <c r="D142" s="96" t="s">
        <v>324</v>
      </c>
      <c r="E142" s="97" t="str">
        <f t="shared" si="27"/>
        <v>N/A</v>
      </c>
      <c r="F142" s="133">
        <v>13693.9</v>
      </c>
      <c r="G142" s="133">
        <v>8159.31</v>
      </c>
      <c r="H142" s="133">
        <f t="shared" si="73"/>
        <v>5534.59</v>
      </c>
      <c r="I142" s="133">
        <v>8159.31</v>
      </c>
      <c r="J142" s="133">
        <f t="shared" si="74"/>
        <v>5534.59</v>
      </c>
      <c r="K142" s="134">
        <v>100.0</v>
      </c>
      <c r="L142" s="133">
        <v>13693.9</v>
      </c>
      <c r="M142" s="133">
        <v>13693.9</v>
      </c>
      <c r="N142" s="133">
        <v>0.0</v>
      </c>
      <c r="O142" s="133">
        <v>0.0</v>
      </c>
      <c r="P142" s="135">
        <f t="shared" si="75"/>
        <v>0</v>
      </c>
      <c r="Q142" s="100"/>
      <c r="R142" s="98"/>
      <c r="S142" s="98"/>
      <c r="T142" s="45"/>
      <c r="U142" s="45"/>
      <c r="V142" s="45"/>
      <c r="W142" s="135">
        <v>0.0</v>
      </c>
      <c r="X142" s="139" t="str">
        <f t="shared" si="69"/>
        <v>#REF!</v>
      </c>
      <c r="Y142" s="140">
        <v>0.0</v>
      </c>
      <c r="Z142" s="135">
        <v>0.0</v>
      </c>
      <c r="AA142" s="110">
        <v>0.0</v>
      </c>
      <c r="AB142" s="141">
        <v>0.0</v>
      </c>
      <c r="AC142" s="110">
        <v>0.0</v>
      </c>
      <c r="AD142" s="124">
        <v>0.0</v>
      </c>
      <c r="AE142" s="110">
        <v>0.0</v>
      </c>
      <c r="AF142" s="124">
        <v>0.0</v>
      </c>
      <c r="AG142" s="110">
        <v>0.0</v>
      </c>
      <c r="AH142" s="124">
        <v>0.0</v>
      </c>
      <c r="AI142" s="110">
        <v>0.0</v>
      </c>
      <c r="AJ142" s="124" t="str">
        <f t="shared" si="61"/>
        <v>#REF!</v>
      </c>
      <c r="AK142" s="107"/>
      <c r="AL142" s="103"/>
      <c r="AM142" s="124" t="str">
        <f t="shared" si="62"/>
        <v>#REF!</v>
      </c>
      <c r="AN142" s="107"/>
      <c r="AO142" s="103"/>
      <c r="AP142" s="124" t="str">
        <f t="shared" si="63"/>
        <v>#REF!</v>
      </c>
      <c r="AQ142" s="107"/>
      <c r="AR142" s="110">
        <v>0.0</v>
      </c>
      <c r="AS142" s="124" t="str">
        <f t="shared" si="64"/>
        <v>#REF!</v>
      </c>
      <c r="AT142" s="107"/>
      <c r="AU142" s="110">
        <v>0.0</v>
      </c>
      <c r="AV142" s="107"/>
      <c r="AW142" s="110">
        <v>0.0</v>
      </c>
      <c r="AX142" s="107"/>
      <c r="AY142" s="110">
        <v>0.0</v>
      </c>
      <c r="AZ142" s="107"/>
      <c r="BA142" s="110">
        <v>0.0</v>
      </c>
      <c r="BB142" s="124" t="str">
        <f t="shared" si="65"/>
        <v>#REF!</v>
      </c>
      <c r="BC142" s="107"/>
      <c r="BD142" s="103"/>
      <c r="BE142" s="129" t="str">
        <f t="shared" si="66"/>
        <v>#REF!</v>
      </c>
      <c r="BF142" s="107"/>
      <c r="BG142" s="103"/>
      <c r="BH142" s="124" t="str">
        <f t="shared" si="67"/>
        <v>#REF!</v>
      </c>
      <c r="BI142" s="107"/>
      <c r="BJ142" s="103"/>
      <c r="BK142" s="124" t="str">
        <f t="shared" si="57"/>
        <v>#REF!</v>
      </c>
      <c r="BL142" s="107"/>
      <c r="BM142" s="103"/>
      <c r="BN142" s="124" t="str">
        <f t="shared" si="68"/>
        <v>#REF!</v>
      </c>
      <c r="BO142" s="107"/>
      <c r="BP142" s="103"/>
      <c r="BQ142" s="107"/>
      <c r="BR142" s="103"/>
      <c r="BS142" s="117" t="str">
        <f t="shared" si="30"/>
        <v>#REF!</v>
      </c>
      <c r="BT142" s="107"/>
      <c r="BU142" s="103"/>
      <c r="BV142" s="107"/>
      <c r="BW142" s="117" t="str">
        <f t="shared" si="31"/>
        <v>#REF!</v>
      </c>
      <c r="BX142" s="112"/>
      <c r="BY142" s="110">
        <v>0.0</v>
      </c>
      <c r="BZ142" s="2"/>
      <c r="CA142" s="2"/>
      <c r="CB142" s="112"/>
      <c r="CC142" s="110">
        <v>0.0</v>
      </c>
      <c r="CD142" s="112"/>
      <c r="CE142" s="110">
        <v>0.0</v>
      </c>
      <c r="CF142" s="112"/>
      <c r="CG142" s="110">
        <v>0.0</v>
      </c>
      <c r="CH142" s="112"/>
      <c r="CI142" s="110">
        <v>0.0</v>
      </c>
      <c r="CJ142" s="112"/>
      <c r="CK142" s="110">
        <v>0.0</v>
      </c>
      <c r="CL142" s="112"/>
      <c r="CM142" s="110">
        <v>0.0</v>
      </c>
      <c r="CN142" s="112"/>
      <c r="CO142" s="110">
        <v>0.0</v>
      </c>
      <c r="CP142" s="112"/>
      <c r="CQ142" s="110">
        <v>0.0</v>
      </c>
      <c r="CR142" s="113">
        <f t="shared" si="45"/>
        <v>0</v>
      </c>
      <c r="CS142" s="113">
        <f t="shared" si="26"/>
        <v>0</v>
      </c>
      <c r="CT142" s="1"/>
      <c r="CU142" s="114"/>
      <c r="CV142" s="1"/>
      <c r="CW142" s="1"/>
      <c r="CX142" s="1"/>
      <c r="CY142" s="1"/>
      <c r="CZ142" s="1"/>
      <c r="DA142" s="1"/>
      <c r="DB142" s="1"/>
      <c r="DC142" s="1"/>
      <c r="DD142" s="1"/>
      <c r="DE142" s="61"/>
      <c r="DF142" s="61"/>
      <c r="DG142" s="115"/>
      <c r="DH142" s="116"/>
      <c r="DI142" s="116"/>
      <c r="DJ142" s="116"/>
      <c r="DK142" s="116"/>
      <c r="DL142" s="1"/>
      <c r="DM142" s="1"/>
      <c r="DN142" s="1"/>
      <c r="DO142" s="1"/>
      <c r="DP142" s="1"/>
    </row>
    <row r="143">
      <c r="A143" s="93"/>
      <c r="B143" s="185" t="str">
        <f t="shared" si="59"/>
        <v>#REF!</v>
      </c>
      <c r="C143" s="95" t="s">
        <v>325</v>
      </c>
      <c r="D143" s="96" t="s">
        <v>326</v>
      </c>
      <c r="E143" s="97" t="str">
        <f t="shared" si="27"/>
        <v>N/A</v>
      </c>
      <c r="F143" s="133">
        <v>42157.81</v>
      </c>
      <c r="G143" s="133">
        <v>25508.71</v>
      </c>
      <c r="H143" s="133">
        <f t="shared" si="73"/>
        <v>16649.1</v>
      </c>
      <c r="I143" s="133">
        <v>25508.71</v>
      </c>
      <c r="J143" s="133">
        <f t="shared" si="74"/>
        <v>16649.1</v>
      </c>
      <c r="K143" s="134">
        <v>100.0</v>
      </c>
      <c r="L143" s="133">
        <v>42157.81</v>
      </c>
      <c r="M143" s="133">
        <v>42157.81</v>
      </c>
      <c r="N143" s="133">
        <v>0.0</v>
      </c>
      <c r="O143" s="133">
        <v>0.0</v>
      </c>
      <c r="P143" s="135">
        <f t="shared" si="75"/>
        <v>0</v>
      </c>
      <c r="Q143" s="100"/>
      <c r="R143" s="98"/>
      <c r="S143" s="98"/>
      <c r="T143" s="45"/>
      <c r="U143" s="45"/>
      <c r="V143" s="45"/>
      <c r="W143" s="135">
        <v>0.0</v>
      </c>
      <c r="X143" s="139" t="str">
        <f t="shared" si="69"/>
        <v>#REF!</v>
      </c>
      <c r="Y143" s="140">
        <v>0.0</v>
      </c>
      <c r="Z143" s="135">
        <v>0.0</v>
      </c>
      <c r="AA143" s="110">
        <v>0.0</v>
      </c>
      <c r="AB143" s="141">
        <v>0.0</v>
      </c>
      <c r="AC143" s="110">
        <v>0.0</v>
      </c>
      <c r="AD143" s="124">
        <v>0.0</v>
      </c>
      <c r="AE143" s="110">
        <v>0.0</v>
      </c>
      <c r="AF143" s="124">
        <v>0.0</v>
      </c>
      <c r="AG143" s="110">
        <v>0.0</v>
      </c>
      <c r="AH143" s="124">
        <v>0.0</v>
      </c>
      <c r="AI143" s="110">
        <v>0.0</v>
      </c>
      <c r="AJ143" s="124" t="str">
        <f t="shared" si="61"/>
        <v>#REF!</v>
      </c>
      <c r="AK143" s="107"/>
      <c r="AL143" s="103"/>
      <c r="AM143" s="124" t="str">
        <f t="shared" si="62"/>
        <v>#REF!</v>
      </c>
      <c r="AN143" s="107"/>
      <c r="AO143" s="103"/>
      <c r="AP143" s="124" t="str">
        <f t="shared" si="63"/>
        <v>#REF!</v>
      </c>
      <c r="AQ143" s="107"/>
      <c r="AR143" s="110">
        <v>0.0</v>
      </c>
      <c r="AS143" s="124" t="str">
        <f t="shared" si="64"/>
        <v>#REF!</v>
      </c>
      <c r="AT143" s="107"/>
      <c r="AU143" s="110">
        <v>0.0</v>
      </c>
      <c r="AV143" s="107"/>
      <c r="AW143" s="110">
        <v>0.0</v>
      </c>
      <c r="AX143" s="107"/>
      <c r="AY143" s="110">
        <v>0.0</v>
      </c>
      <c r="AZ143" s="107"/>
      <c r="BA143" s="110">
        <v>0.0</v>
      </c>
      <c r="BB143" s="124" t="str">
        <f t="shared" si="65"/>
        <v>#REF!</v>
      </c>
      <c r="BC143" s="107"/>
      <c r="BD143" s="103"/>
      <c r="BE143" s="129" t="str">
        <f t="shared" si="66"/>
        <v>#REF!</v>
      </c>
      <c r="BF143" s="107"/>
      <c r="BG143" s="103"/>
      <c r="BH143" s="124" t="str">
        <f t="shared" si="67"/>
        <v>#REF!</v>
      </c>
      <c r="BI143" s="107"/>
      <c r="BJ143" s="103"/>
      <c r="BK143" s="124" t="str">
        <f t="shared" si="57"/>
        <v>#REF!</v>
      </c>
      <c r="BL143" s="107"/>
      <c r="BM143" s="103"/>
      <c r="BN143" s="124" t="str">
        <f t="shared" si="68"/>
        <v>#REF!</v>
      </c>
      <c r="BO143" s="107"/>
      <c r="BP143" s="103"/>
      <c r="BQ143" s="107"/>
      <c r="BR143" s="103"/>
      <c r="BS143" s="117" t="str">
        <f t="shared" si="30"/>
        <v>#REF!</v>
      </c>
      <c r="BT143" s="107"/>
      <c r="BU143" s="103"/>
      <c r="BV143" s="107"/>
      <c r="BW143" s="117" t="str">
        <f t="shared" si="31"/>
        <v>#REF!</v>
      </c>
      <c r="BX143" s="112"/>
      <c r="BY143" s="110">
        <v>0.0</v>
      </c>
      <c r="BZ143" s="2"/>
      <c r="CA143" s="2"/>
      <c r="CB143" s="112"/>
      <c r="CC143" s="110">
        <v>0.0</v>
      </c>
      <c r="CD143" s="112"/>
      <c r="CE143" s="110">
        <v>0.0</v>
      </c>
      <c r="CF143" s="112"/>
      <c r="CG143" s="110">
        <v>0.0</v>
      </c>
      <c r="CH143" s="112"/>
      <c r="CI143" s="110">
        <v>0.0</v>
      </c>
      <c r="CJ143" s="112"/>
      <c r="CK143" s="110">
        <v>0.0</v>
      </c>
      <c r="CL143" s="112"/>
      <c r="CM143" s="110">
        <v>0.0</v>
      </c>
      <c r="CN143" s="112"/>
      <c r="CO143" s="110">
        <v>0.0</v>
      </c>
      <c r="CP143" s="112"/>
      <c r="CQ143" s="110">
        <v>0.0</v>
      </c>
      <c r="CR143" s="113">
        <f t="shared" si="45"/>
        <v>0</v>
      </c>
      <c r="CS143" s="113">
        <f t="shared" si="26"/>
        <v>0</v>
      </c>
      <c r="CT143" s="1"/>
      <c r="CU143" s="114"/>
      <c r="CV143" s="1"/>
      <c r="CW143" s="1"/>
      <c r="CX143" s="1"/>
      <c r="CY143" s="1"/>
      <c r="CZ143" s="1"/>
      <c r="DA143" s="1"/>
      <c r="DB143" s="1"/>
      <c r="DC143" s="1"/>
      <c r="DD143" s="1"/>
      <c r="DE143" s="61"/>
      <c r="DF143" s="61"/>
      <c r="DG143" s="115"/>
      <c r="DH143" s="116"/>
      <c r="DI143" s="116"/>
      <c r="DJ143" s="116"/>
      <c r="DK143" s="116"/>
      <c r="DL143" s="1"/>
      <c r="DM143" s="1"/>
      <c r="DN143" s="1"/>
      <c r="DO143" s="1"/>
      <c r="DP143" s="1"/>
    </row>
    <row r="144">
      <c r="A144" s="161"/>
      <c r="B144" s="185" t="str">
        <f t="shared" si="59"/>
        <v>#REF!</v>
      </c>
      <c r="C144" s="95" t="s">
        <v>327</v>
      </c>
      <c r="D144" s="96" t="s">
        <v>328</v>
      </c>
      <c r="E144" s="97" t="str">
        <f t="shared" si="27"/>
        <v>N/A</v>
      </c>
      <c r="F144" s="133">
        <v>2206293.0</v>
      </c>
      <c r="G144" s="133">
        <v>1272403.04</v>
      </c>
      <c r="H144" s="133">
        <f t="shared" si="73"/>
        <v>933889.96</v>
      </c>
      <c r="I144" s="133">
        <v>1100058.3</v>
      </c>
      <c r="J144" s="133">
        <f t="shared" si="74"/>
        <v>967814.37</v>
      </c>
      <c r="K144" s="134">
        <v>86.45517696971237</v>
      </c>
      <c r="L144" s="133">
        <v>1907454.5176203763</v>
      </c>
      <c r="M144" s="133">
        <v>2067872.67</v>
      </c>
      <c r="N144" s="133">
        <v>160418.15237962364</v>
      </c>
      <c r="O144" s="133">
        <v>0.0</v>
      </c>
      <c r="P144" s="135">
        <f t="shared" si="75"/>
        <v>138420.33</v>
      </c>
      <c r="Q144" s="199">
        <v>101867.4</v>
      </c>
      <c r="R144" s="136">
        <v>55473.9</v>
      </c>
      <c r="S144" s="135">
        <v>0.0</v>
      </c>
      <c r="T144" s="45"/>
      <c r="U144" s="45"/>
      <c r="V144" s="45"/>
      <c r="W144" s="135">
        <v>0.0</v>
      </c>
      <c r="X144" s="139" t="str">
        <f t="shared" si="69"/>
        <v>#REF!</v>
      </c>
      <c r="Y144" s="140">
        <v>0.0</v>
      </c>
      <c r="Z144" s="135">
        <v>0.0</v>
      </c>
      <c r="AA144" s="110">
        <v>0.0</v>
      </c>
      <c r="AB144" s="141">
        <v>0.0</v>
      </c>
      <c r="AC144" s="110">
        <v>0.0</v>
      </c>
      <c r="AD144" s="124">
        <v>0.0</v>
      </c>
      <c r="AE144" s="110">
        <v>0.0</v>
      </c>
      <c r="AF144" s="124">
        <v>0.0</v>
      </c>
      <c r="AG144" s="110">
        <v>0.0</v>
      </c>
      <c r="AH144" s="124">
        <v>0.0</v>
      </c>
      <c r="AI144" s="110">
        <v>0.0</v>
      </c>
      <c r="AJ144" s="124" t="str">
        <f t="shared" si="61"/>
        <v>#REF!</v>
      </c>
      <c r="AK144" s="107"/>
      <c r="AL144" s="103"/>
      <c r="AM144" s="124" t="str">
        <f t="shared" si="62"/>
        <v>#REF!</v>
      </c>
      <c r="AN144" s="107"/>
      <c r="AO144" s="103"/>
      <c r="AP144" s="124" t="str">
        <f t="shared" si="63"/>
        <v>#REF!</v>
      </c>
      <c r="AQ144" s="107"/>
      <c r="AR144" s="110">
        <v>0.0</v>
      </c>
      <c r="AS144" s="124" t="str">
        <f t="shared" si="64"/>
        <v>#REF!</v>
      </c>
      <c r="AT144" s="107"/>
      <c r="AU144" s="110">
        <v>0.0</v>
      </c>
      <c r="AV144" s="107"/>
      <c r="AW144" s="110">
        <v>0.0</v>
      </c>
      <c r="AX144" s="107"/>
      <c r="AY144" s="110">
        <v>0.0</v>
      </c>
      <c r="AZ144" s="107"/>
      <c r="BA144" s="110">
        <v>0.0</v>
      </c>
      <c r="BB144" s="124" t="str">
        <f t="shared" si="65"/>
        <v>#REF!</v>
      </c>
      <c r="BC144" s="107"/>
      <c r="BD144" s="103"/>
      <c r="BE144" s="129" t="str">
        <f t="shared" si="66"/>
        <v>#REF!</v>
      </c>
      <c r="BF144" s="107"/>
      <c r="BG144" s="103"/>
      <c r="BH144" s="124" t="str">
        <f t="shared" si="67"/>
        <v>#REF!</v>
      </c>
      <c r="BI144" s="107"/>
      <c r="BJ144" s="103"/>
      <c r="BK144" s="124" t="str">
        <f t="shared" si="57"/>
        <v>#REF!</v>
      </c>
      <c r="BL144" s="107"/>
      <c r="BM144" s="103"/>
      <c r="BN144" s="124" t="str">
        <f t="shared" si="68"/>
        <v>#REF!</v>
      </c>
      <c r="BO144" s="107"/>
      <c r="BP144" s="103"/>
      <c r="BQ144" s="107"/>
      <c r="BR144" s="103"/>
      <c r="BS144" s="117" t="str">
        <f t="shared" si="30"/>
        <v>#REF!</v>
      </c>
      <c r="BT144" s="107"/>
      <c r="BU144" s="103"/>
      <c r="BV144" s="107"/>
      <c r="BW144" s="117" t="str">
        <f t="shared" si="31"/>
        <v>#REF!</v>
      </c>
      <c r="BX144" s="112"/>
      <c r="BY144" s="110">
        <v>0.0</v>
      </c>
      <c r="BZ144" s="2"/>
      <c r="CA144" s="2"/>
      <c r="CB144" s="112"/>
      <c r="CC144" s="110">
        <v>0.0</v>
      </c>
      <c r="CD144" s="112"/>
      <c r="CE144" s="110">
        <v>0.0</v>
      </c>
      <c r="CF144" s="112"/>
      <c r="CG144" s="110">
        <v>0.0</v>
      </c>
      <c r="CH144" s="112"/>
      <c r="CI144" s="110">
        <v>0.0</v>
      </c>
      <c r="CJ144" s="112"/>
      <c r="CK144" s="110">
        <v>0.0</v>
      </c>
      <c r="CL144" s="112"/>
      <c r="CM144" s="110">
        <v>0.0</v>
      </c>
      <c r="CN144" s="112"/>
      <c r="CO144" s="110">
        <v>0.0</v>
      </c>
      <c r="CP144" s="112"/>
      <c r="CQ144" s="110">
        <v>0.0</v>
      </c>
      <c r="CR144" s="113">
        <f t="shared" si="45"/>
        <v>0</v>
      </c>
      <c r="CS144" s="113">
        <f t="shared" si="26"/>
        <v>0</v>
      </c>
      <c r="CT144" s="1"/>
      <c r="CU144" s="114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16"/>
      <c r="DH144" s="116"/>
      <c r="DI144" s="116"/>
      <c r="DJ144" s="116"/>
      <c r="DK144" s="116"/>
      <c r="DL144" s="1"/>
      <c r="DM144" s="1"/>
      <c r="DN144" s="1"/>
      <c r="DO144" s="1"/>
      <c r="DP144" s="1"/>
    </row>
    <row r="145">
      <c r="A145" s="194"/>
      <c r="B145" s="185" t="str">
        <f t="shared" si="59"/>
        <v>#REF!</v>
      </c>
      <c r="C145" s="95" t="s">
        <v>327</v>
      </c>
      <c r="D145" s="200" t="s">
        <v>329</v>
      </c>
      <c r="E145" s="97" t="str">
        <f t="shared" si="27"/>
        <v>N/A</v>
      </c>
      <c r="F145" s="98"/>
      <c r="G145" s="98"/>
      <c r="H145" s="98"/>
      <c r="I145" s="98"/>
      <c r="J145" s="98"/>
      <c r="K145" s="99"/>
      <c r="L145" s="98"/>
      <c r="M145" s="98"/>
      <c r="N145" s="98"/>
      <c r="O145" s="98"/>
      <c r="P145" s="98"/>
      <c r="Q145" s="100"/>
      <c r="R145" s="201"/>
      <c r="S145" s="135">
        <v>0.0</v>
      </c>
      <c r="T145" s="45"/>
      <c r="U145" s="45"/>
      <c r="V145" s="45"/>
      <c r="W145" s="135">
        <v>0.0</v>
      </c>
      <c r="X145" s="139" t="str">
        <f t="shared" si="69"/>
        <v>#REF!</v>
      </c>
      <c r="Y145" s="140">
        <v>0.0</v>
      </c>
      <c r="Z145" s="135">
        <v>0.0</v>
      </c>
      <c r="AA145" s="110">
        <v>0.0</v>
      </c>
      <c r="AB145" s="141">
        <v>0.0</v>
      </c>
      <c r="AC145" s="110">
        <v>0.0</v>
      </c>
      <c r="AD145" s="124">
        <v>0.0</v>
      </c>
      <c r="AE145" s="110">
        <v>0.0</v>
      </c>
      <c r="AF145" s="124">
        <v>0.0</v>
      </c>
      <c r="AG145" s="110">
        <v>0.0</v>
      </c>
      <c r="AH145" s="124">
        <v>0.0</v>
      </c>
      <c r="AI145" s="110">
        <v>0.0</v>
      </c>
      <c r="AJ145" s="124" t="str">
        <f t="shared" si="61"/>
        <v>#REF!</v>
      </c>
      <c r="AK145" s="107"/>
      <c r="AL145" s="103"/>
      <c r="AM145" s="124" t="str">
        <f t="shared" si="62"/>
        <v>#REF!</v>
      </c>
      <c r="AN145" s="107"/>
      <c r="AO145" s="103"/>
      <c r="AP145" s="124" t="str">
        <f t="shared" si="63"/>
        <v>#REF!</v>
      </c>
      <c r="AQ145" s="107"/>
      <c r="AR145" s="110">
        <v>0.0</v>
      </c>
      <c r="AS145" s="124" t="str">
        <f t="shared" si="64"/>
        <v>#REF!</v>
      </c>
      <c r="AT145" s="107"/>
      <c r="AU145" s="110">
        <v>0.0</v>
      </c>
      <c r="AV145" s="107"/>
      <c r="AW145" s="110">
        <v>0.0</v>
      </c>
      <c r="AX145" s="107"/>
      <c r="AY145" s="110">
        <v>0.0</v>
      </c>
      <c r="AZ145" s="107"/>
      <c r="BA145" s="110">
        <v>0.0</v>
      </c>
      <c r="BB145" s="124" t="str">
        <f t="shared" si="65"/>
        <v>#REF!</v>
      </c>
      <c r="BC145" s="107"/>
      <c r="BD145" s="103"/>
      <c r="BE145" s="129" t="str">
        <f t="shared" si="66"/>
        <v>#REF!</v>
      </c>
      <c r="BF145" s="107"/>
      <c r="BG145" s="103"/>
      <c r="BH145" s="124" t="str">
        <f t="shared" si="67"/>
        <v>#REF!</v>
      </c>
      <c r="BI145" s="107"/>
      <c r="BJ145" s="103"/>
      <c r="BK145" s="124" t="str">
        <f t="shared" si="57"/>
        <v>#REF!</v>
      </c>
      <c r="BL145" s="107"/>
      <c r="BM145" s="103"/>
      <c r="BN145" s="124" t="str">
        <f t="shared" si="68"/>
        <v>#REF!</v>
      </c>
      <c r="BO145" s="107"/>
      <c r="BP145" s="103"/>
      <c r="BQ145" s="107"/>
      <c r="BR145" s="103"/>
      <c r="BS145" s="117" t="str">
        <f t="shared" si="30"/>
        <v>#REF!</v>
      </c>
      <c r="BT145" s="107"/>
      <c r="BU145" s="103"/>
      <c r="BV145" s="107"/>
      <c r="BW145" s="117" t="str">
        <f t="shared" si="31"/>
        <v>#REF!</v>
      </c>
      <c r="BX145" s="112"/>
      <c r="BY145" s="110">
        <v>0.0</v>
      </c>
      <c r="BZ145" s="2"/>
      <c r="CA145" s="2"/>
      <c r="CB145" s="112"/>
      <c r="CC145" s="110">
        <v>0.0</v>
      </c>
      <c r="CD145" s="112"/>
      <c r="CE145" s="110">
        <v>0.0</v>
      </c>
      <c r="CF145" s="112"/>
      <c r="CG145" s="110">
        <v>0.0</v>
      </c>
      <c r="CH145" s="112"/>
      <c r="CI145" s="110">
        <v>0.0</v>
      </c>
      <c r="CJ145" s="112"/>
      <c r="CK145" s="110">
        <v>0.0</v>
      </c>
      <c r="CL145" s="112"/>
      <c r="CM145" s="110">
        <v>0.0</v>
      </c>
      <c r="CN145" s="112"/>
      <c r="CO145" s="110">
        <v>0.0</v>
      </c>
      <c r="CP145" s="112"/>
      <c r="CQ145" s="110">
        <v>0.0</v>
      </c>
      <c r="CR145" s="113">
        <f t="shared" si="45"/>
        <v>0</v>
      </c>
      <c r="CS145" s="113">
        <f t="shared" si="26"/>
        <v>0</v>
      </c>
      <c r="CT145" s="1"/>
      <c r="CU145" s="114"/>
      <c r="CV145" s="1"/>
      <c r="CW145" s="1"/>
      <c r="CX145" s="1"/>
      <c r="CY145" s="1"/>
      <c r="CZ145" s="1"/>
      <c r="DA145" s="1"/>
      <c r="DB145" s="1"/>
      <c r="DC145" s="1"/>
      <c r="DD145" s="1"/>
      <c r="DE145" s="61"/>
      <c r="DF145" s="61"/>
      <c r="DG145" s="115"/>
      <c r="DH145" s="116"/>
      <c r="DI145" s="116"/>
      <c r="DJ145" s="116"/>
      <c r="DK145" s="116"/>
      <c r="DL145" s="1"/>
      <c r="DM145" s="1"/>
      <c r="DN145" s="1"/>
      <c r="DO145" s="1"/>
      <c r="DP145" s="1"/>
    </row>
    <row r="146">
      <c r="A146" s="93"/>
      <c r="B146" s="185" t="str">
        <f t="shared" si="59"/>
        <v>#REF!</v>
      </c>
      <c r="C146" s="95" t="s">
        <v>330</v>
      </c>
      <c r="D146" s="96" t="s">
        <v>331</v>
      </c>
      <c r="E146" s="97" t="str">
        <f t="shared" si="27"/>
        <v>N/A</v>
      </c>
      <c r="F146" s="133">
        <v>32617.96</v>
      </c>
      <c r="G146" s="133">
        <v>10816.19</v>
      </c>
      <c r="H146" s="133">
        <f t="shared" ref="H146:H157" si="76">SUM(F146-G146)</f>
        <v>21801.77</v>
      </c>
      <c r="I146" s="133">
        <v>10816.19</v>
      </c>
      <c r="J146" s="133">
        <f t="shared" ref="J146:J157" si="77">+SUM(M146-I146)</f>
        <v>21801.77</v>
      </c>
      <c r="K146" s="134">
        <v>100.0</v>
      </c>
      <c r="L146" s="133">
        <v>32617.96</v>
      </c>
      <c r="M146" s="133">
        <v>32617.96</v>
      </c>
      <c r="N146" s="133">
        <v>0.0</v>
      </c>
      <c r="O146" s="133">
        <v>0.0</v>
      </c>
      <c r="P146" s="135">
        <f t="shared" ref="P146:P157" si="78">SUM(F146-M146)</f>
        <v>0</v>
      </c>
      <c r="Q146" s="100"/>
      <c r="R146" s="98"/>
      <c r="S146" s="98"/>
      <c r="T146" s="45"/>
      <c r="U146" s="45"/>
      <c r="V146" s="45"/>
      <c r="W146" s="135">
        <v>0.0</v>
      </c>
      <c r="X146" s="139" t="str">
        <f t="shared" si="69"/>
        <v>#REF!</v>
      </c>
      <c r="Y146" s="140">
        <v>0.0</v>
      </c>
      <c r="Z146" s="135">
        <v>0.0</v>
      </c>
      <c r="AA146" s="110">
        <v>0.0</v>
      </c>
      <c r="AB146" s="141">
        <v>0.0</v>
      </c>
      <c r="AC146" s="110">
        <v>0.0</v>
      </c>
      <c r="AD146" s="124">
        <v>0.0</v>
      </c>
      <c r="AE146" s="110">
        <v>0.0</v>
      </c>
      <c r="AF146" s="124">
        <v>0.0</v>
      </c>
      <c r="AG146" s="110">
        <v>0.0</v>
      </c>
      <c r="AH146" s="124">
        <v>0.0</v>
      </c>
      <c r="AI146" s="110">
        <v>0.0</v>
      </c>
      <c r="AJ146" s="124" t="str">
        <f t="shared" si="61"/>
        <v>#REF!</v>
      </c>
      <c r="AK146" s="107"/>
      <c r="AL146" s="103"/>
      <c r="AM146" s="124" t="str">
        <f t="shared" si="62"/>
        <v>#REF!</v>
      </c>
      <c r="AN146" s="107"/>
      <c r="AO146" s="103"/>
      <c r="AP146" s="124" t="str">
        <f t="shared" si="63"/>
        <v>#REF!</v>
      </c>
      <c r="AQ146" s="107"/>
      <c r="AR146" s="110">
        <v>0.0</v>
      </c>
      <c r="AS146" s="124" t="str">
        <f t="shared" si="64"/>
        <v>#REF!</v>
      </c>
      <c r="AT146" s="107"/>
      <c r="AU146" s="110">
        <v>0.0</v>
      </c>
      <c r="AV146" s="107"/>
      <c r="AW146" s="110">
        <v>0.0</v>
      </c>
      <c r="AX146" s="107"/>
      <c r="AY146" s="110">
        <v>0.0</v>
      </c>
      <c r="AZ146" s="107"/>
      <c r="BA146" s="110">
        <v>0.0</v>
      </c>
      <c r="BB146" s="124" t="str">
        <f t="shared" si="65"/>
        <v>#REF!</v>
      </c>
      <c r="BC146" s="107"/>
      <c r="BD146" s="103"/>
      <c r="BE146" s="129" t="str">
        <f t="shared" si="66"/>
        <v>#REF!</v>
      </c>
      <c r="BF146" s="107"/>
      <c r="BG146" s="103"/>
      <c r="BH146" s="124" t="str">
        <f t="shared" si="67"/>
        <v>#REF!</v>
      </c>
      <c r="BI146" s="107"/>
      <c r="BJ146" s="103"/>
      <c r="BK146" s="124" t="str">
        <f t="shared" si="57"/>
        <v>#REF!</v>
      </c>
      <c r="BL146" s="107"/>
      <c r="BM146" s="103"/>
      <c r="BN146" s="124" t="str">
        <f t="shared" si="68"/>
        <v>#REF!</v>
      </c>
      <c r="BO146" s="107"/>
      <c r="BP146" s="103"/>
      <c r="BQ146" s="107"/>
      <c r="BR146" s="103"/>
      <c r="BS146" s="117" t="str">
        <f t="shared" si="30"/>
        <v>#REF!</v>
      </c>
      <c r="BT146" s="107"/>
      <c r="BU146" s="103"/>
      <c r="BV146" s="107"/>
      <c r="BW146" s="117" t="str">
        <f t="shared" si="31"/>
        <v>#REF!</v>
      </c>
      <c r="BX146" s="112"/>
      <c r="BY146" s="110">
        <v>0.0</v>
      </c>
      <c r="BZ146" s="2"/>
      <c r="CA146" s="2"/>
      <c r="CB146" s="112"/>
      <c r="CC146" s="110">
        <v>0.0</v>
      </c>
      <c r="CD146" s="112"/>
      <c r="CE146" s="110">
        <v>0.0</v>
      </c>
      <c r="CF146" s="112"/>
      <c r="CG146" s="110">
        <v>0.0</v>
      </c>
      <c r="CH146" s="112"/>
      <c r="CI146" s="110">
        <v>0.0</v>
      </c>
      <c r="CJ146" s="112"/>
      <c r="CK146" s="110">
        <v>0.0</v>
      </c>
      <c r="CL146" s="112"/>
      <c r="CM146" s="110">
        <v>0.0</v>
      </c>
      <c r="CN146" s="112"/>
      <c r="CO146" s="110">
        <v>0.0</v>
      </c>
      <c r="CP146" s="112"/>
      <c r="CQ146" s="110">
        <v>0.0</v>
      </c>
      <c r="CR146" s="113">
        <f t="shared" si="45"/>
        <v>0</v>
      </c>
      <c r="CS146" s="113">
        <f t="shared" si="26"/>
        <v>0</v>
      </c>
      <c r="CT146" s="1"/>
      <c r="CU146" s="114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16"/>
      <c r="DH146" s="116"/>
      <c r="DI146" s="116"/>
      <c r="DJ146" s="116"/>
      <c r="DK146" s="116"/>
      <c r="DL146" s="1"/>
      <c r="DM146" s="1"/>
      <c r="DN146" s="1"/>
      <c r="DO146" s="1"/>
      <c r="DP146" s="1"/>
    </row>
    <row r="147">
      <c r="A147" s="189" t="s">
        <v>186</v>
      </c>
      <c r="B147" s="185" t="str">
        <f t="shared" si="59"/>
        <v>#REF!</v>
      </c>
      <c r="C147" s="95" t="s">
        <v>332</v>
      </c>
      <c r="D147" s="96" t="s">
        <v>333</v>
      </c>
      <c r="E147" s="97" t="str">
        <f t="shared" si="27"/>
        <v>N/A</v>
      </c>
      <c r="F147" s="133">
        <v>371622.7</v>
      </c>
      <c r="G147" s="133">
        <v>149011.07</v>
      </c>
      <c r="H147" s="133">
        <f t="shared" si="76"/>
        <v>222611.63</v>
      </c>
      <c r="I147" s="133">
        <v>149011.07</v>
      </c>
      <c r="J147" s="133">
        <f t="shared" si="77"/>
        <v>222611.63</v>
      </c>
      <c r="K147" s="134">
        <v>100.0</v>
      </c>
      <c r="L147" s="133">
        <v>371622.7</v>
      </c>
      <c r="M147" s="133">
        <v>371622.7</v>
      </c>
      <c r="N147" s="133">
        <v>0.0</v>
      </c>
      <c r="O147" s="133">
        <v>0.0</v>
      </c>
      <c r="P147" s="135">
        <f t="shared" si="78"/>
        <v>0</v>
      </c>
      <c r="Q147" s="100"/>
      <c r="R147" s="98"/>
      <c r="S147" s="98"/>
      <c r="T147" s="45"/>
      <c r="U147" s="45"/>
      <c r="V147" s="45"/>
      <c r="W147" s="135">
        <v>0.0</v>
      </c>
      <c r="X147" s="139" t="str">
        <f t="shared" si="69"/>
        <v>#REF!</v>
      </c>
      <c r="Y147" s="140">
        <v>0.0</v>
      </c>
      <c r="Z147" s="135">
        <v>0.0</v>
      </c>
      <c r="AA147" s="110">
        <v>0.0</v>
      </c>
      <c r="AB147" s="141">
        <v>0.0</v>
      </c>
      <c r="AC147" s="110">
        <v>0.0</v>
      </c>
      <c r="AD147" s="124">
        <v>0.0</v>
      </c>
      <c r="AE147" s="110">
        <v>0.0</v>
      </c>
      <c r="AF147" s="124">
        <v>0.0</v>
      </c>
      <c r="AG147" s="110">
        <v>0.0</v>
      </c>
      <c r="AH147" s="124">
        <v>0.0</v>
      </c>
      <c r="AI147" s="110">
        <v>0.0</v>
      </c>
      <c r="AJ147" s="124" t="str">
        <f t="shared" si="61"/>
        <v>#REF!</v>
      </c>
      <c r="AK147" s="107"/>
      <c r="AL147" s="103"/>
      <c r="AM147" s="124" t="str">
        <f t="shared" si="62"/>
        <v>#REF!</v>
      </c>
      <c r="AN147" s="107"/>
      <c r="AO147" s="103"/>
      <c r="AP147" s="124" t="str">
        <f t="shared" si="63"/>
        <v>#REF!</v>
      </c>
      <c r="AQ147" s="107"/>
      <c r="AR147" s="110">
        <v>0.0</v>
      </c>
      <c r="AS147" s="124" t="str">
        <f t="shared" si="64"/>
        <v>#REF!</v>
      </c>
      <c r="AT147" s="107"/>
      <c r="AU147" s="110">
        <v>0.0</v>
      </c>
      <c r="AV147" s="107"/>
      <c r="AW147" s="110">
        <v>0.0</v>
      </c>
      <c r="AX147" s="107"/>
      <c r="AY147" s="110">
        <v>0.0</v>
      </c>
      <c r="AZ147" s="107"/>
      <c r="BA147" s="110">
        <v>0.0</v>
      </c>
      <c r="BB147" s="124" t="str">
        <f t="shared" si="65"/>
        <v>#REF!</v>
      </c>
      <c r="BC147" s="107"/>
      <c r="BD147" s="103"/>
      <c r="BE147" s="129" t="str">
        <f t="shared" si="66"/>
        <v>#REF!</v>
      </c>
      <c r="BF147" s="107"/>
      <c r="BG147" s="103"/>
      <c r="BH147" s="124" t="str">
        <f t="shared" si="67"/>
        <v>#REF!</v>
      </c>
      <c r="BI147" s="107"/>
      <c r="BJ147" s="103"/>
      <c r="BK147" s="124" t="str">
        <f t="shared" si="57"/>
        <v>#REF!</v>
      </c>
      <c r="BL147" s="107"/>
      <c r="BM147" s="103"/>
      <c r="BN147" s="124" t="str">
        <f t="shared" si="68"/>
        <v>#REF!</v>
      </c>
      <c r="BO147" s="107"/>
      <c r="BP147" s="103"/>
      <c r="BQ147" s="107"/>
      <c r="BR147" s="103"/>
      <c r="BS147" s="117" t="str">
        <f t="shared" si="30"/>
        <v>#REF!</v>
      </c>
      <c r="BT147" s="107"/>
      <c r="BU147" s="103"/>
      <c r="BV147" s="107"/>
      <c r="BW147" s="117" t="str">
        <f t="shared" si="31"/>
        <v>#REF!</v>
      </c>
      <c r="BX147" s="112"/>
      <c r="BY147" s="110">
        <v>0.0</v>
      </c>
      <c r="BZ147" s="2"/>
      <c r="CA147" s="2"/>
      <c r="CB147" s="112"/>
      <c r="CC147" s="110">
        <v>0.0</v>
      </c>
      <c r="CD147" s="112"/>
      <c r="CE147" s="110">
        <v>0.0</v>
      </c>
      <c r="CF147" s="112"/>
      <c r="CG147" s="110">
        <v>0.0</v>
      </c>
      <c r="CH147" s="112"/>
      <c r="CI147" s="110">
        <v>0.0</v>
      </c>
      <c r="CJ147" s="112"/>
      <c r="CK147" s="110">
        <v>0.0</v>
      </c>
      <c r="CL147" s="112"/>
      <c r="CM147" s="110">
        <v>0.0</v>
      </c>
      <c r="CN147" s="112"/>
      <c r="CO147" s="110">
        <v>0.0</v>
      </c>
      <c r="CP147" s="112"/>
      <c r="CQ147" s="110">
        <v>0.0</v>
      </c>
      <c r="CR147" s="113">
        <f t="shared" si="45"/>
        <v>0</v>
      </c>
      <c r="CS147" s="113">
        <f t="shared" si="26"/>
        <v>0</v>
      </c>
      <c r="CT147" s="1"/>
      <c r="CU147" s="114"/>
      <c r="CV147" s="1"/>
      <c r="CW147" s="1"/>
      <c r="CX147" s="192" t="s">
        <v>334</v>
      </c>
      <c r="CY147" s="202"/>
      <c r="CZ147" s="203" t="s">
        <v>335</v>
      </c>
      <c r="DA147" s="1" t="s">
        <v>336</v>
      </c>
      <c r="DB147" s="1" t="s">
        <v>337</v>
      </c>
      <c r="DC147" s="1"/>
      <c r="DD147" s="1"/>
      <c r="DE147" s="61"/>
      <c r="DF147" s="61"/>
      <c r="DG147" s="193">
        <v>10.0</v>
      </c>
      <c r="DH147" s="184">
        <v>0.0</v>
      </c>
      <c r="DI147" s="204">
        <v>0.0</v>
      </c>
      <c r="DJ147" s="204">
        <v>0.0</v>
      </c>
      <c r="DK147" s="184">
        <v>1.0</v>
      </c>
      <c r="DL147" s="1"/>
      <c r="DM147" s="1"/>
      <c r="DN147" s="1"/>
      <c r="DO147" s="1"/>
      <c r="DP147" s="1"/>
    </row>
    <row r="148">
      <c r="A148" s="93"/>
      <c r="B148" s="185" t="str">
        <f t="shared" si="59"/>
        <v>#REF!</v>
      </c>
      <c r="C148" s="95" t="s">
        <v>338</v>
      </c>
      <c r="D148" s="96" t="s">
        <v>339</v>
      </c>
      <c r="E148" s="97" t="str">
        <f t="shared" si="27"/>
        <v>N/A</v>
      </c>
      <c r="F148" s="133">
        <v>20688.55</v>
      </c>
      <c r="G148" s="133">
        <v>8682.0</v>
      </c>
      <c r="H148" s="133">
        <f t="shared" si="76"/>
        <v>12006.55</v>
      </c>
      <c r="I148" s="133">
        <v>8682.0</v>
      </c>
      <c r="J148" s="133">
        <f t="shared" si="77"/>
        <v>12006.55</v>
      </c>
      <c r="K148" s="134">
        <v>100.0</v>
      </c>
      <c r="L148" s="133">
        <v>20688.55</v>
      </c>
      <c r="M148" s="133">
        <v>20688.55</v>
      </c>
      <c r="N148" s="133">
        <v>0.0</v>
      </c>
      <c r="O148" s="133">
        <v>0.0</v>
      </c>
      <c r="P148" s="135">
        <f t="shared" si="78"/>
        <v>0</v>
      </c>
      <c r="Q148" s="100"/>
      <c r="R148" s="98"/>
      <c r="S148" s="98"/>
      <c r="T148" s="45"/>
      <c r="U148" s="45"/>
      <c r="V148" s="45"/>
      <c r="W148" s="135">
        <v>0.0</v>
      </c>
      <c r="X148" s="139" t="str">
        <f t="shared" si="69"/>
        <v>#REF!</v>
      </c>
      <c r="Y148" s="140">
        <v>0.0</v>
      </c>
      <c r="Z148" s="135">
        <v>0.0</v>
      </c>
      <c r="AA148" s="110">
        <v>0.0</v>
      </c>
      <c r="AB148" s="141">
        <v>0.0</v>
      </c>
      <c r="AC148" s="110">
        <v>0.0</v>
      </c>
      <c r="AD148" s="124">
        <v>0.0</v>
      </c>
      <c r="AE148" s="110">
        <v>0.0</v>
      </c>
      <c r="AF148" s="124">
        <v>0.0</v>
      </c>
      <c r="AG148" s="110">
        <v>0.0</v>
      </c>
      <c r="AH148" s="124">
        <v>0.0</v>
      </c>
      <c r="AI148" s="110">
        <v>0.0</v>
      </c>
      <c r="AJ148" s="124" t="str">
        <f t="shared" si="61"/>
        <v>#REF!</v>
      </c>
      <c r="AK148" s="107"/>
      <c r="AL148" s="103"/>
      <c r="AM148" s="124" t="str">
        <f t="shared" si="62"/>
        <v>#REF!</v>
      </c>
      <c r="AN148" s="107"/>
      <c r="AO148" s="103"/>
      <c r="AP148" s="124" t="str">
        <f t="shared" si="63"/>
        <v>#REF!</v>
      </c>
      <c r="AQ148" s="107"/>
      <c r="AR148" s="110">
        <v>0.0</v>
      </c>
      <c r="AS148" s="124" t="str">
        <f t="shared" si="64"/>
        <v>#REF!</v>
      </c>
      <c r="AT148" s="107"/>
      <c r="AU148" s="110">
        <v>0.0</v>
      </c>
      <c r="AV148" s="107"/>
      <c r="AW148" s="110">
        <v>0.0</v>
      </c>
      <c r="AX148" s="107"/>
      <c r="AY148" s="110">
        <v>0.0</v>
      </c>
      <c r="AZ148" s="107"/>
      <c r="BA148" s="110">
        <v>0.0</v>
      </c>
      <c r="BB148" s="124" t="str">
        <f t="shared" si="65"/>
        <v>#REF!</v>
      </c>
      <c r="BC148" s="107"/>
      <c r="BD148" s="103"/>
      <c r="BE148" s="129" t="str">
        <f t="shared" si="66"/>
        <v>#REF!</v>
      </c>
      <c r="BF148" s="107"/>
      <c r="BG148" s="103"/>
      <c r="BH148" s="124" t="str">
        <f t="shared" si="67"/>
        <v>#REF!</v>
      </c>
      <c r="BI148" s="107"/>
      <c r="BJ148" s="103"/>
      <c r="BK148" s="124" t="str">
        <f t="shared" si="57"/>
        <v>#REF!</v>
      </c>
      <c r="BL148" s="107"/>
      <c r="BM148" s="103"/>
      <c r="BN148" s="124" t="str">
        <f t="shared" si="68"/>
        <v>#REF!</v>
      </c>
      <c r="BO148" s="107"/>
      <c r="BP148" s="103"/>
      <c r="BQ148" s="107"/>
      <c r="BR148" s="103"/>
      <c r="BS148" s="117" t="str">
        <f t="shared" si="30"/>
        <v>#REF!</v>
      </c>
      <c r="BT148" s="107"/>
      <c r="BU148" s="103"/>
      <c r="BV148" s="107"/>
      <c r="BW148" s="117" t="str">
        <f t="shared" si="31"/>
        <v>#REF!</v>
      </c>
      <c r="BX148" s="112"/>
      <c r="BY148" s="110">
        <v>0.0</v>
      </c>
      <c r="BZ148" s="2"/>
      <c r="CA148" s="2"/>
      <c r="CB148" s="112"/>
      <c r="CC148" s="110">
        <v>0.0</v>
      </c>
      <c r="CD148" s="112"/>
      <c r="CE148" s="110">
        <v>0.0</v>
      </c>
      <c r="CF148" s="112"/>
      <c r="CG148" s="110">
        <v>0.0</v>
      </c>
      <c r="CH148" s="112"/>
      <c r="CI148" s="110">
        <v>0.0</v>
      </c>
      <c r="CJ148" s="112"/>
      <c r="CK148" s="110">
        <v>0.0</v>
      </c>
      <c r="CL148" s="112"/>
      <c r="CM148" s="110">
        <v>0.0</v>
      </c>
      <c r="CN148" s="112"/>
      <c r="CO148" s="110">
        <v>0.0</v>
      </c>
      <c r="CP148" s="112"/>
      <c r="CQ148" s="110">
        <v>0.0</v>
      </c>
      <c r="CR148" s="113">
        <f t="shared" si="45"/>
        <v>0</v>
      </c>
      <c r="CS148" s="113">
        <f t="shared" si="26"/>
        <v>0</v>
      </c>
      <c r="CT148" s="1"/>
      <c r="CU148" s="114"/>
      <c r="CV148" s="1"/>
      <c r="CW148" s="1"/>
      <c r="CX148" s="1"/>
      <c r="CY148" s="1"/>
      <c r="CZ148" s="1"/>
      <c r="DA148" s="1"/>
      <c r="DB148" s="1"/>
      <c r="DC148" s="1"/>
      <c r="DD148" s="1"/>
      <c r="DE148" s="61"/>
      <c r="DF148" s="61"/>
      <c r="DG148" s="115"/>
      <c r="DH148" s="116"/>
      <c r="DI148" s="116"/>
      <c r="DJ148" s="116"/>
      <c r="DK148" s="116"/>
      <c r="DL148" s="1"/>
      <c r="DM148" s="1"/>
      <c r="DN148" s="1"/>
      <c r="DO148" s="1"/>
      <c r="DP148" s="1"/>
    </row>
    <row r="149">
      <c r="A149" s="93"/>
      <c r="B149" s="185" t="str">
        <f t="shared" si="59"/>
        <v>#REF!</v>
      </c>
      <c r="C149" s="95" t="s">
        <v>340</v>
      </c>
      <c r="D149" s="96" t="s">
        <v>341</v>
      </c>
      <c r="E149" s="97" t="str">
        <f t="shared" si="27"/>
        <v>N/A</v>
      </c>
      <c r="F149" s="133">
        <v>1139.4</v>
      </c>
      <c r="G149" s="133">
        <v>0.0</v>
      </c>
      <c r="H149" s="133">
        <f t="shared" si="76"/>
        <v>1139.4</v>
      </c>
      <c r="I149" s="133">
        <v>0.0</v>
      </c>
      <c r="J149" s="133">
        <f t="shared" si="77"/>
        <v>1139.4</v>
      </c>
      <c r="K149" s="134">
        <v>0.0</v>
      </c>
      <c r="L149" s="133">
        <v>0.0</v>
      </c>
      <c r="M149" s="133">
        <v>1139.4</v>
      </c>
      <c r="N149" s="133">
        <v>1139.4</v>
      </c>
      <c r="O149" s="133">
        <v>0.0</v>
      </c>
      <c r="P149" s="135">
        <f t="shared" si="78"/>
        <v>0</v>
      </c>
      <c r="Q149" s="100"/>
      <c r="R149" s="98"/>
      <c r="S149" s="98"/>
      <c r="T149" s="45"/>
      <c r="U149" s="45"/>
      <c r="V149" s="45"/>
      <c r="W149" s="135">
        <v>0.0</v>
      </c>
      <c r="X149" s="139" t="str">
        <f t="shared" si="69"/>
        <v>#REF!</v>
      </c>
      <c r="Y149" s="140">
        <v>0.0</v>
      </c>
      <c r="Z149" s="135">
        <v>0.0</v>
      </c>
      <c r="AA149" s="110">
        <v>0.0</v>
      </c>
      <c r="AB149" s="141">
        <v>0.0</v>
      </c>
      <c r="AC149" s="110">
        <v>0.0</v>
      </c>
      <c r="AD149" s="124">
        <v>0.0</v>
      </c>
      <c r="AE149" s="110">
        <v>0.0</v>
      </c>
      <c r="AF149" s="124">
        <v>0.0</v>
      </c>
      <c r="AG149" s="110">
        <v>0.0</v>
      </c>
      <c r="AH149" s="124">
        <v>0.0</v>
      </c>
      <c r="AI149" s="110">
        <v>0.0</v>
      </c>
      <c r="AJ149" s="124" t="str">
        <f t="shared" si="61"/>
        <v>#REF!</v>
      </c>
      <c r="AK149" s="107"/>
      <c r="AL149" s="103"/>
      <c r="AM149" s="124" t="str">
        <f t="shared" si="62"/>
        <v>#REF!</v>
      </c>
      <c r="AN149" s="107"/>
      <c r="AO149" s="103"/>
      <c r="AP149" s="124" t="str">
        <f t="shared" si="63"/>
        <v>#REF!</v>
      </c>
      <c r="AQ149" s="107"/>
      <c r="AR149" s="110">
        <v>0.0</v>
      </c>
      <c r="AS149" s="124" t="str">
        <f t="shared" si="64"/>
        <v>#REF!</v>
      </c>
      <c r="AT149" s="107"/>
      <c r="AU149" s="110">
        <v>0.0</v>
      </c>
      <c r="AV149" s="107"/>
      <c r="AW149" s="110">
        <v>0.0</v>
      </c>
      <c r="AX149" s="107"/>
      <c r="AY149" s="110">
        <v>0.0</v>
      </c>
      <c r="AZ149" s="107"/>
      <c r="BA149" s="110">
        <v>0.0</v>
      </c>
      <c r="BB149" s="124" t="str">
        <f t="shared" si="65"/>
        <v>#REF!</v>
      </c>
      <c r="BC149" s="107"/>
      <c r="BD149" s="103"/>
      <c r="BE149" s="129" t="str">
        <f t="shared" si="66"/>
        <v>#REF!</v>
      </c>
      <c r="BF149" s="107"/>
      <c r="BG149" s="103"/>
      <c r="BH149" s="124" t="str">
        <f t="shared" si="67"/>
        <v>#REF!</v>
      </c>
      <c r="BI149" s="107"/>
      <c r="BJ149" s="103"/>
      <c r="BK149" s="124" t="str">
        <f t="shared" si="57"/>
        <v>#REF!</v>
      </c>
      <c r="BL149" s="107"/>
      <c r="BM149" s="103"/>
      <c r="BN149" s="124" t="str">
        <f t="shared" si="68"/>
        <v>#REF!</v>
      </c>
      <c r="BO149" s="107"/>
      <c r="BP149" s="103"/>
      <c r="BQ149" s="107"/>
      <c r="BR149" s="103"/>
      <c r="BS149" s="117" t="str">
        <f t="shared" si="30"/>
        <v>#REF!</v>
      </c>
      <c r="BT149" s="107"/>
      <c r="BU149" s="103"/>
      <c r="BV149" s="107"/>
      <c r="BW149" s="117" t="str">
        <f t="shared" si="31"/>
        <v>#REF!</v>
      </c>
      <c r="BX149" s="112"/>
      <c r="BY149" s="110">
        <v>0.0</v>
      </c>
      <c r="BZ149" s="2"/>
      <c r="CA149" s="2"/>
      <c r="CB149" s="112"/>
      <c r="CC149" s="110">
        <v>0.0</v>
      </c>
      <c r="CD149" s="112"/>
      <c r="CE149" s="110">
        <v>0.0</v>
      </c>
      <c r="CF149" s="112"/>
      <c r="CG149" s="110">
        <v>0.0</v>
      </c>
      <c r="CH149" s="112"/>
      <c r="CI149" s="110">
        <v>0.0</v>
      </c>
      <c r="CJ149" s="112"/>
      <c r="CK149" s="110">
        <v>0.0</v>
      </c>
      <c r="CL149" s="112"/>
      <c r="CM149" s="110">
        <v>0.0</v>
      </c>
      <c r="CN149" s="112"/>
      <c r="CO149" s="110">
        <v>0.0</v>
      </c>
      <c r="CP149" s="112"/>
      <c r="CQ149" s="110">
        <v>0.0</v>
      </c>
      <c r="CR149" s="113">
        <f t="shared" si="45"/>
        <v>0</v>
      </c>
      <c r="CS149" s="113">
        <f t="shared" si="26"/>
        <v>0</v>
      </c>
      <c r="CT149" s="1"/>
      <c r="CU149" s="114"/>
      <c r="CV149" s="1"/>
      <c r="CW149" s="1"/>
      <c r="CX149" s="196"/>
      <c r="CY149" s="1"/>
      <c r="CZ149" s="1"/>
      <c r="DA149" s="1"/>
      <c r="DB149" s="1"/>
      <c r="DC149" s="1"/>
      <c r="DD149" s="1"/>
      <c r="DE149" s="61"/>
      <c r="DF149" s="61"/>
      <c r="DG149" s="115"/>
      <c r="DH149" s="116"/>
      <c r="DI149" s="116"/>
      <c r="DJ149" s="116"/>
      <c r="DK149" s="116"/>
      <c r="DL149" s="1"/>
      <c r="DM149" s="1"/>
      <c r="DN149" s="1"/>
      <c r="DO149" s="1"/>
      <c r="DP149" s="1"/>
    </row>
    <row r="150">
      <c r="A150" s="194"/>
      <c r="B150" s="185" t="str">
        <f t="shared" si="59"/>
        <v>#REF!</v>
      </c>
      <c r="C150" s="95" t="s">
        <v>342</v>
      </c>
      <c r="D150" s="96" t="s">
        <v>343</v>
      </c>
      <c r="E150" s="97" t="str">
        <f t="shared" si="27"/>
        <v>N/A</v>
      </c>
      <c r="F150" s="133">
        <v>5623.16</v>
      </c>
      <c r="G150" s="133">
        <v>1928.85</v>
      </c>
      <c r="H150" s="133">
        <f t="shared" si="76"/>
        <v>3694.31</v>
      </c>
      <c r="I150" s="133">
        <v>1928.85</v>
      </c>
      <c r="J150" s="133">
        <f t="shared" si="77"/>
        <v>3694.31</v>
      </c>
      <c r="K150" s="134">
        <v>100.0</v>
      </c>
      <c r="L150" s="133">
        <v>5623.16</v>
      </c>
      <c r="M150" s="133">
        <v>5623.16</v>
      </c>
      <c r="N150" s="133">
        <v>0.0</v>
      </c>
      <c r="O150" s="133">
        <v>0.0</v>
      </c>
      <c r="P150" s="135">
        <f t="shared" si="78"/>
        <v>0</v>
      </c>
      <c r="Q150" s="100"/>
      <c r="R150" s="136">
        <v>2065.1</v>
      </c>
      <c r="S150" s="98"/>
      <c r="T150" s="45"/>
      <c r="U150" s="45"/>
      <c r="V150" s="45"/>
      <c r="W150" s="135">
        <v>0.0</v>
      </c>
      <c r="X150" s="139" t="str">
        <f t="shared" si="69"/>
        <v>#REF!</v>
      </c>
      <c r="Y150" s="140">
        <v>0.0</v>
      </c>
      <c r="Z150" s="135">
        <v>0.0</v>
      </c>
      <c r="AA150" s="110">
        <v>0.0</v>
      </c>
      <c r="AB150" s="141">
        <v>0.0</v>
      </c>
      <c r="AC150" s="110">
        <v>0.0</v>
      </c>
      <c r="AD150" s="124">
        <v>0.0</v>
      </c>
      <c r="AE150" s="110">
        <v>0.0</v>
      </c>
      <c r="AF150" s="124">
        <v>0.0</v>
      </c>
      <c r="AG150" s="110">
        <v>0.0</v>
      </c>
      <c r="AH150" s="124">
        <v>0.0</v>
      </c>
      <c r="AI150" s="110">
        <v>0.0</v>
      </c>
      <c r="AJ150" s="124" t="str">
        <f t="shared" si="61"/>
        <v>#REF!</v>
      </c>
      <c r="AK150" s="107"/>
      <c r="AL150" s="103"/>
      <c r="AM150" s="124" t="str">
        <f t="shared" si="62"/>
        <v>#REF!</v>
      </c>
      <c r="AN150" s="107"/>
      <c r="AO150" s="103"/>
      <c r="AP150" s="124" t="str">
        <f t="shared" si="63"/>
        <v>#REF!</v>
      </c>
      <c r="AQ150" s="107"/>
      <c r="AR150" s="110">
        <v>0.0</v>
      </c>
      <c r="AS150" s="124" t="str">
        <f t="shared" si="64"/>
        <v>#REF!</v>
      </c>
      <c r="AT150" s="107"/>
      <c r="AU150" s="110">
        <v>0.0</v>
      </c>
      <c r="AV150" s="107"/>
      <c r="AW150" s="110">
        <v>0.0</v>
      </c>
      <c r="AX150" s="107"/>
      <c r="AY150" s="110">
        <v>0.0</v>
      </c>
      <c r="AZ150" s="107"/>
      <c r="BA150" s="110">
        <v>0.0</v>
      </c>
      <c r="BB150" s="124" t="str">
        <f t="shared" si="65"/>
        <v>#REF!</v>
      </c>
      <c r="BC150" s="107"/>
      <c r="BD150" s="103"/>
      <c r="BE150" s="129" t="str">
        <f t="shared" si="66"/>
        <v>#REF!</v>
      </c>
      <c r="BF150" s="107"/>
      <c r="BG150" s="103"/>
      <c r="BH150" s="124" t="str">
        <f t="shared" si="67"/>
        <v>#REF!</v>
      </c>
      <c r="BI150" s="107"/>
      <c r="BJ150" s="103"/>
      <c r="BK150" s="124" t="str">
        <f t="shared" si="57"/>
        <v>#REF!</v>
      </c>
      <c r="BL150" s="107"/>
      <c r="BM150" s="103"/>
      <c r="BN150" s="124" t="str">
        <f t="shared" si="68"/>
        <v>#REF!</v>
      </c>
      <c r="BO150" s="107"/>
      <c r="BP150" s="103"/>
      <c r="BQ150" s="107"/>
      <c r="BR150" s="103"/>
      <c r="BS150" s="117" t="str">
        <f t="shared" si="30"/>
        <v>#REF!</v>
      </c>
      <c r="BT150" s="107"/>
      <c r="BU150" s="103"/>
      <c r="BV150" s="107"/>
      <c r="BW150" s="117" t="str">
        <f t="shared" si="31"/>
        <v>#REF!</v>
      </c>
      <c r="BX150" s="112"/>
      <c r="BY150" s="110">
        <v>0.0</v>
      </c>
      <c r="BZ150" s="2"/>
      <c r="CA150" s="2"/>
      <c r="CB150" s="112"/>
      <c r="CC150" s="110">
        <v>0.0</v>
      </c>
      <c r="CD150" s="112"/>
      <c r="CE150" s="110">
        <v>0.0</v>
      </c>
      <c r="CF150" s="112"/>
      <c r="CG150" s="110">
        <v>0.0</v>
      </c>
      <c r="CH150" s="112"/>
      <c r="CI150" s="110">
        <v>0.0</v>
      </c>
      <c r="CJ150" s="112"/>
      <c r="CK150" s="110">
        <v>0.0</v>
      </c>
      <c r="CL150" s="112"/>
      <c r="CM150" s="110">
        <v>0.0</v>
      </c>
      <c r="CN150" s="112"/>
      <c r="CO150" s="110">
        <v>0.0</v>
      </c>
      <c r="CP150" s="112"/>
      <c r="CQ150" s="110">
        <v>0.0</v>
      </c>
      <c r="CR150" s="113">
        <f t="shared" si="45"/>
        <v>0</v>
      </c>
      <c r="CS150" s="113">
        <f t="shared" si="26"/>
        <v>0</v>
      </c>
      <c r="CT150" s="1"/>
      <c r="CU150" s="114"/>
      <c r="CV150" s="1"/>
      <c r="CW150" s="1"/>
      <c r="CX150" s="1"/>
      <c r="CY150" s="1"/>
      <c r="CZ150" s="1"/>
      <c r="DA150" s="1"/>
      <c r="DB150" s="1"/>
      <c r="DC150" s="1"/>
      <c r="DD150" s="1"/>
      <c r="DE150" s="61"/>
      <c r="DF150" s="61"/>
      <c r="DG150" s="115"/>
      <c r="DH150" s="116"/>
      <c r="DI150" s="116"/>
      <c r="DJ150" s="116"/>
      <c r="DK150" s="116"/>
      <c r="DL150" s="1"/>
      <c r="DM150" s="1"/>
      <c r="DN150" s="1"/>
      <c r="DO150" s="1"/>
      <c r="DP150" s="1"/>
    </row>
    <row r="151">
      <c r="A151" s="189" t="s">
        <v>186</v>
      </c>
      <c r="B151" s="185" t="str">
        <f t="shared" si="59"/>
        <v>#REF!</v>
      </c>
      <c r="C151" s="95" t="s">
        <v>344</v>
      </c>
      <c r="D151" s="96" t="s">
        <v>345</v>
      </c>
      <c r="E151" s="97" t="str">
        <f t="shared" si="27"/>
        <v>N/A</v>
      </c>
      <c r="F151" s="133">
        <v>15443.2</v>
      </c>
      <c r="G151" s="133">
        <v>5077.39</v>
      </c>
      <c r="H151" s="133">
        <f t="shared" si="76"/>
        <v>10365.81</v>
      </c>
      <c r="I151" s="133">
        <v>5077.39</v>
      </c>
      <c r="J151" s="133">
        <f t="shared" si="77"/>
        <v>10365.81</v>
      </c>
      <c r="K151" s="134">
        <v>100.0</v>
      </c>
      <c r="L151" s="133">
        <v>15443.2</v>
      </c>
      <c r="M151" s="133">
        <v>15443.2</v>
      </c>
      <c r="N151" s="133">
        <v>0.0</v>
      </c>
      <c r="O151" s="133">
        <v>0.0</v>
      </c>
      <c r="P151" s="135">
        <f t="shared" si="78"/>
        <v>0</v>
      </c>
      <c r="Q151" s="100"/>
      <c r="R151" s="98"/>
      <c r="S151" s="98"/>
      <c r="T151" s="45"/>
      <c r="U151" s="45"/>
      <c r="V151" s="45"/>
      <c r="W151" s="135">
        <v>0.0</v>
      </c>
      <c r="X151" s="139" t="str">
        <f t="shared" si="69"/>
        <v>#REF!</v>
      </c>
      <c r="Y151" s="140">
        <v>0.0</v>
      </c>
      <c r="Z151" s="135">
        <v>0.0</v>
      </c>
      <c r="AA151" s="110">
        <v>0.0</v>
      </c>
      <c r="AB151" s="141">
        <v>0.0</v>
      </c>
      <c r="AC151" s="110">
        <v>0.0</v>
      </c>
      <c r="AD151" s="124">
        <v>0.0</v>
      </c>
      <c r="AE151" s="110">
        <v>0.0</v>
      </c>
      <c r="AF151" s="124">
        <v>0.0</v>
      </c>
      <c r="AG151" s="110">
        <v>0.0</v>
      </c>
      <c r="AH151" s="124">
        <v>0.0</v>
      </c>
      <c r="AI151" s="110">
        <v>0.0</v>
      </c>
      <c r="AJ151" s="124" t="str">
        <f t="shared" si="61"/>
        <v>#REF!</v>
      </c>
      <c r="AK151" s="107"/>
      <c r="AL151" s="103"/>
      <c r="AM151" s="124" t="str">
        <f t="shared" si="62"/>
        <v>#REF!</v>
      </c>
      <c r="AN151" s="107"/>
      <c r="AO151" s="103"/>
      <c r="AP151" s="124" t="str">
        <f t="shared" si="63"/>
        <v>#REF!</v>
      </c>
      <c r="AQ151" s="107"/>
      <c r="AR151" s="110">
        <v>0.0</v>
      </c>
      <c r="AS151" s="124" t="str">
        <f t="shared" si="64"/>
        <v>#REF!</v>
      </c>
      <c r="AT151" s="107"/>
      <c r="AU151" s="110">
        <v>0.0</v>
      </c>
      <c r="AV151" s="107"/>
      <c r="AW151" s="110">
        <v>0.0</v>
      </c>
      <c r="AX151" s="107"/>
      <c r="AY151" s="110">
        <v>0.0</v>
      </c>
      <c r="AZ151" s="107"/>
      <c r="BA151" s="110">
        <v>0.0</v>
      </c>
      <c r="BB151" s="124" t="str">
        <f t="shared" si="65"/>
        <v>#REF!</v>
      </c>
      <c r="BC151" s="107"/>
      <c r="BD151" s="103"/>
      <c r="BE151" s="129" t="str">
        <f t="shared" si="66"/>
        <v>#REF!</v>
      </c>
      <c r="BF151" s="107"/>
      <c r="BG151" s="103"/>
      <c r="BH151" s="124" t="str">
        <f t="shared" si="67"/>
        <v>#REF!</v>
      </c>
      <c r="BI151" s="107"/>
      <c r="BJ151" s="103"/>
      <c r="BK151" s="124" t="str">
        <f t="shared" si="57"/>
        <v>#REF!</v>
      </c>
      <c r="BL151" s="107"/>
      <c r="BM151" s="103"/>
      <c r="BN151" s="124" t="str">
        <f t="shared" si="68"/>
        <v>#REF!</v>
      </c>
      <c r="BO151" s="107"/>
      <c r="BP151" s="103"/>
      <c r="BQ151" s="107"/>
      <c r="BR151" s="103"/>
      <c r="BS151" s="117" t="str">
        <f t="shared" si="30"/>
        <v>#REF!</v>
      </c>
      <c r="BT151" s="107"/>
      <c r="BU151" s="103"/>
      <c r="BV151" s="107"/>
      <c r="BW151" s="117" t="str">
        <f t="shared" si="31"/>
        <v>#REF!</v>
      </c>
      <c r="BX151" s="112"/>
      <c r="BY151" s="110">
        <v>0.0</v>
      </c>
      <c r="BZ151" s="2"/>
      <c r="CA151" s="2"/>
      <c r="CB151" s="112"/>
      <c r="CC151" s="110">
        <v>0.0</v>
      </c>
      <c r="CD151" s="112"/>
      <c r="CE151" s="110">
        <v>0.0</v>
      </c>
      <c r="CF151" s="112"/>
      <c r="CG151" s="110">
        <v>0.0</v>
      </c>
      <c r="CH151" s="112"/>
      <c r="CI151" s="110">
        <v>0.0</v>
      </c>
      <c r="CJ151" s="112"/>
      <c r="CK151" s="110">
        <v>0.0</v>
      </c>
      <c r="CL151" s="112"/>
      <c r="CM151" s="110">
        <v>0.0</v>
      </c>
      <c r="CN151" s="112"/>
      <c r="CO151" s="110">
        <v>0.0</v>
      </c>
      <c r="CP151" s="112"/>
      <c r="CQ151" s="110">
        <v>0.0</v>
      </c>
      <c r="CR151" s="113">
        <f t="shared" si="45"/>
        <v>0</v>
      </c>
      <c r="CS151" s="113">
        <f t="shared" si="26"/>
        <v>0</v>
      </c>
      <c r="CT151" s="1"/>
      <c r="CU151" s="205"/>
      <c r="CV151" s="1"/>
      <c r="CW151" s="1"/>
      <c r="CX151" s="1"/>
      <c r="CY151" s="1"/>
      <c r="CZ151" s="1"/>
      <c r="DA151" s="1"/>
      <c r="DB151" s="1"/>
      <c r="DC151" s="1"/>
      <c r="DD151" s="1"/>
      <c r="DE151" s="61"/>
      <c r="DF151" s="61"/>
      <c r="DG151" s="193">
        <v>12.0</v>
      </c>
      <c r="DH151" s="184">
        <v>0.0</v>
      </c>
      <c r="DI151" s="184">
        <v>0.0</v>
      </c>
      <c r="DJ151" s="184">
        <v>0.0</v>
      </c>
      <c r="DK151" s="184">
        <v>0.0</v>
      </c>
      <c r="DL151" s="1"/>
      <c r="DM151" s="1"/>
      <c r="DN151" s="1"/>
      <c r="DO151" s="1"/>
      <c r="DP151" s="1"/>
    </row>
    <row r="152">
      <c r="A152" s="93"/>
      <c r="B152" s="185" t="str">
        <f t="shared" si="59"/>
        <v>#REF!</v>
      </c>
      <c r="C152" s="95" t="s">
        <v>346</v>
      </c>
      <c r="D152" s="96" t="s">
        <v>347</v>
      </c>
      <c r="E152" s="97" t="str">
        <f t="shared" si="27"/>
        <v>N/A</v>
      </c>
      <c r="F152" s="133">
        <v>29420.0</v>
      </c>
      <c r="G152" s="133">
        <v>15319.87</v>
      </c>
      <c r="H152" s="133">
        <f t="shared" si="76"/>
        <v>14100.13</v>
      </c>
      <c r="I152" s="133">
        <v>13619.87</v>
      </c>
      <c r="J152" s="133">
        <f t="shared" si="77"/>
        <v>15800.13</v>
      </c>
      <c r="K152" s="134">
        <v>88.90330009327755</v>
      </c>
      <c r="L152" s="133">
        <v>26155.350887442255</v>
      </c>
      <c r="M152" s="133">
        <v>29420.0</v>
      </c>
      <c r="N152" s="133">
        <v>3264.6491125577454</v>
      </c>
      <c r="O152" s="133">
        <v>0.0</v>
      </c>
      <c r="P152" s="135">
        <f t="shared" si="78"/>
        <v>0</v>
      </c>
      <c r="Q152" s="100"/>
      <c r="R152" s="98"/>
      <c r="S152" s="98"/>
      <c r="T152" s="45"/>
      <c r="U152" s="45"/>
      <c r="V152" s="45"/>
      <c r="W152" s="135">
        <v>0.0</v>
      </c>
      <c r="X152" s="139" t="str">
        <f t="shared" si="69"/>
        <v>#REF!</v>
      </c>
      <c r="Y152" s="140">
        <v>0.0</v>
      </c>
      <c r="Z152" s="135">
        <v>0.0</v>
      </c>
      <c r="AA152" s="110">
        <v>0.0</v>
      </c>
      <c r="AB152" s="141">
        <v>0.0</v>
      </c>
      <c r="AC152" s="110">
        <v>0.0</v>
      </c>
      <c r="AD152" s="124">
        <v>0.0</v>
      </c>
      <c r="AE152" s="110">
        <v>0.0</v>
      </c>
      <c r="AF152" s="124">
        <v>0.0</v>
      </c>
      <c r="AG152" s="110">
        <v>0.0</v>
      </c>
      <c r="AH152" s="124">
        <v>0.0</v>
      </c>
      <c r="AI152" s="110">
        <v>0.0</v>
      </c>
      <c r="AJ152" s="124" t="str">
        <f t="shared" si="61"/>
        <v>#REF!</v>
      </c>
      <c r="AK152" s="107"/>
      <c r="AL152" s="103"/>
      <c r="AM152" s="124" t="str">
        <f t="shared" si="62"/>
        <v>#REF!</v>
      </c>
      <c r="AN152" s="107"/>
      <c r="AO152" s="103"/>
      <c r="AP152" s="124" t="str">
        <f t="shared" si="63"/>
        <v>#REF!</v>
      </c>
      <c r="AQ152" s="107"/>
      <c r="AR152" s="110">
        <v>0.0</v>
      </c>
      <c r="AS152" s="124" t="str">
        <f t="shared" si="64"/>
        <v>#REF!</v>
      </c>
      <c r="AT152" s="107"/>
      <c r="AU152" s="110">
        <v>0.0</v>
      </c>
      <c r="AV152" s="107"/>
      <c r="AW152" s="110">
        <v>0.0</v>
      </c>
      <c r="AX152" s="107"/>
      <c r="AY152" s="110">
        <v>0.0</v>
      </c>
      <c r="AZ152" s="107"/>
      <c r="BA152" s="110">
        <v>0.0</v>
      </c>
      <c r="BB152" s="124" t="str">
        <f t="shared" si="65"/>
        <v>#REF!</v>
      </c>
      <c r="BC152" s="107"/>
      <c r="BD152" s="103"/>
      <c r="BE152" s="129" t="str">
        <f t="shared" si="66"/>
        <v>#REF!</v>
      </c>
      <c r="BF152" s="107"/>
      <c r="BG152" s="103"/>
      <c r="BH152" s="124" t="str">
        <f t="shared" si="67"/>
        <v>#REF!</v>
      </c>
      <c r="BI152" s="107"/>
      <c r="BJ152" s="103"/>
      <c r="BK152" s="124" t="str">
        <f t="shared" si="57"/>
        <v>#REF!</v>
      </c>
      <c r="BL152" s="107"/>
      <c r="BM152" s="103"/>
      <c r="BN152" s="124" t="str">
        <f t="shared" si="68"/>
        <v>#REF!</v>
      </c>
      <c r="BO152" s="107"/>
      <c r="BP152" s="103"/>
      <c r="BQ152" s="107"/>
      <c r="BR152" s="103"/>
      <c r="BS152" s="117" t="str">
        <f t="shared" si="30"/>
        <v>#REF!</v>
      </c>
      <c r="BT152" s="107"/>
      <c r="BU152" s="103"/>
      <c r="BV152" s="107"/>
      <c r="BW152" s="117" t="str">
        <f t="shared" si="31"/>
        <v>#REF!</v>
      </c>
      <c r="BX152" s="112"/>
      <c r="BY152" s="110">
        <v>0.0</v>
      </c>
      <c r="BZ152" s="2"/>
      <c r="CA152" s="2"/>
      <c r="CB152" s="112"/>
      <c r="CC152" s="110">
        <v>0.0</v>
      </c>
      <c r="CD152" s="112"/>
      <c r="CE152" s="110">
        <v>0.0</v>
      </c>
      <c r="CF152" s="112"/>
      <c r="CG152" s="110">
        <v>0.0</v>
      </c>
      <c r="CH152" s="112"/>
      <c r="CI152" s="110">
        <v>0.0</v>
      </c>
      <c r="CJ152" s="112"/>
      <c r="CK152" s="110">
        <v>0.0</v>
      </c>
      <c r="CL152" s="112"/>
      <c r="CM152" s="110">
        <v>0.0</v>
      </c>
      <c r="CN152" s="112"/>
      <c r="CO152" s="110">
        <v>0.0</v>
      </c>
      <c r="CP152" s="112"/>
      <c r="CQ152" s="110">
        <v>0.0</v>
      </c>
      <c r="CR152" s="113">
        <f t="shared" si="45"/>
        <v>0</v>
      </c>
      <c r="CS152" s="113">
        <f t="shared" si="26"/>
        <v>0</v>
      </c>
      <c r="CT152" s="1"/>
      <c r="CU152" s="114"/>
      <c r="CV152" s="1"/>
      <c r="CW152" s="1"/>
      <c r="CX152" s="1"/>
      <c r="CY152" s="1"/>
      <c r="CZ152" s="1"/>
      <c r="DA152" s="1"/>
      <c r="DB152" s="1"/>
      <c r="DC152" s="1"/>
      <c r="DD152" s="1"/>
      <c r="DE152" s="61"/>
      <c r="DF152" s="61"/>
      <c r="DG152" s="115"/>
      <c r="DH152" s="116"/>
      <c r="DI152" s="116"/>
      <c r="DJ152" s="116"/>
      <c r="DK152" s="116"/>
      <c r="DL152" s="1"/>
      <c r="DM152" s="1"/>
      <c r="DN152" s="1"/>
      <c r="DO152" s="1"/>
      <c r="DP152" s="1"/>
    </row>
    <row r="153">
      <c r="A153" s="161"/>
      <c r="B153" s="185" t="str">
        <f t="shared" si="59"/>
        <v>#REF!</v>
      </c>
      <c r="C153" s="95" t="s">
        <v>348</v>
      </c>
      <c r="D153" s="96" t="s">
        <v>349</v>
      </c>
      <c r="E153" s="97" t="str">
        <f t="shared" si="27"/>
        <v>N/A</v>
      </c>
      <c r="F153" s="133">
        <v>352815.32</v>
      </c>
      <c r="G153" s="133">
        <v>153485.48</v>
      </c>
      <c r="H153" s="133">
        <f t="shared" si="76"/>
        <v>199329.84</v>
      </c>
      <c r="I153" s="133">
        <v>153485.48</v>
      </c>
      <c r="J153" s="133">
        <f t="shared" si="77"/>
        <v>199329.84</v>
      </c>
      <c r="K153" s="134">
        <v>100.0</v>
      </c>
      <c r="L153" s="133">
        <v>352815.32</v>
      </c>
      <c r="M153" s="133">
        <v>352815.32</v>
      </c>
      <c r="N153" s="133">
        <v>0.0</v>
      </c>
      <c r="O153" s="133">
        <v>0.0</v>
      </c>
      <c r="P153" s="135">
        <f t="shared" si="78"/>
        <v>0</v>
      </c>
      <c r="Q153" s="100"/>
      <c r="R153" s="98"/>
      <c r="S153" s="98"/>
      <c r="T153" s="45"/>
      <c r="U153" s="45"/>
      <c r="V153" s="45"/>
      <c r="W153" s="135">
        <v>0.0</v>
      </c>
      <c r="X153" s="139" t="str">
        <f t="shared" si="69"/>
        <v>#REF!</v>
      </c>
      <c r="Y153" s="140">
        <v>0.0</v>
      </c>
      <c r="Z153" s="135">
        <v>0.0</v>
      </c>
      <c r="AA153" s="110">
        <v>0.0</v>
      </c>
      <c r="AB153" s="141">
        <v>0.0</v>
      </c>
      <c r="AC153" s="110">
        <v>0.0</v>
      </c>
      <c r="AD153" s="124">
        <v>0.0</v>
      </c>
      <c r="AE153" s="110">
        <v>0.0</v>
      </c>
      <c r="AF153" s="124">
        <v>0.0</v>
      </c>
      <c r="AG153" s="110">
        <v>0.0</v>
      </c>
      <c r="AH153" s="124">
        <v>0.0</v>
      </c>
      <c r="AI153" s="110">
        <v>0.0</v>
      </c>
      <c r="AJ153" s="124" t="str">
        <f t="shared" si="61"/>
        <v>#REF!</v>
      </c>
      <c r="AK153" s="107"/>
      <c r="AL153" s="103"/>
      <c r="AM153" s="124" t="str">
        <f t="shared" si="62"/>
        <v>#REF!</v>
      </c>
      <c r="AN153" s="107"/>
      <c r="AO153" s="103"/>
      <c r="AP153" s="124" t="str">
        <f t="shared" si="63"/>
        <v>#REF!</v>
      </c>
      <c r="AQ153" s="107"/>
      <c r="AR153" s="110">
        <v>0.0</v>
      </c>
      <c r="AS153" s="124" t="str">
        <f t="shared" si="64"/>
        <v>#REF!</v>
      </c>
      <c r="AT153" s="107"/>
      <c r="AU153" s="110">
        <v>0.0</v>
      </c>
      <c r="AV153" s="107"/>
      <c r="AW153" s="110">
        <v>0.0</v>
      </c>
      <c r="AX153" s="107"/>
      <c r="AY153" s="110">
        <v>0.0</v>
      </c>
      <c r="AZ153" s="107"/>
      <c r="BA153" s="110">
        <v>0.0</v>
      </c>
      <c r="BB153" s="124" t="str">
        <f t="shared" si="65"/>
        <v>#REF!</v>
      </c>
      <c r="BC153" s="107"/>
      <c r="BD153" s="103"/>
      <c r="BE153" s="129" t="str">
        <f t="shared" si="66"/>
        <v>#REF!</v>
      </c>
      <c r="BF153" s="107"/>
      <c r="BG153" s="103"/>
      <c r="BH153" s="124" t="str">
        <f t="shared" si="67"/>
        <v>#REF!</v>
      </c>
      <c r="BI153" s="107"/>
      <c r="BJ153" s="103"/>
      <c r="BK153" s="124" t="str">
        <f t="shared" si="57"/>
        <v>#REF!</v>
      </c>
      <c r="BL153" s="107"/>
      <c r="BM153" s="103"/>
      <c r="BN153" s="124" t="str">
        <f t="shared" si="68"/>
        <v>#REF!</v>
      </c>
      <c r="BO153" s="107"/>
      <c r="BP153" s="103"/>
      <c r="BQ153" s="107"/>
      <c r="BR153" s="103"/>
      <c r="BS153" s="117" t="str">
        <f t="shared" si="30"/>
        <v>#REF!</v>
      </c>
      <c r="BT153" s="107"/>
      <c r="BU153" s="103"/>
      <c r="BV153" s="107"/>
      <c r="BW153" s="117" t="str">
        <f t="shared" si="31"/>
        <v>#REF!</v>
      </c>
      <c r="BX153" s="112"/>
      <c r="BY153" s="110">
        <v>0.0</v>
      </c>
      <c r="BZ153" s="2"/>
      <c r="CA153" s="2"/>
      <c r="CB153" s="112"/>
      <c r="CC153" s="110">
        <v>0.0</v>
      </c>
      <c r="CD153" s="112"/>
      <c r="CE153" s="110">
        <v>0.0</v>
      </c>
      <c r="CF153" s="112"/>
      <c r="CG153" s="110">
        <v>0.0</v>
      </c>
      <c r="CH153" s="112"/>
      <c r="CI153" s="110">
        <v>0.0</v>
      </c>
      <c r="CJ153" s="112"/>
      <c r="CK153" s="110">
        <v>0.0</v>
      </c>
      <c r="CL153" s="112"/>
      <c r="CM153" s="110">
        <v>0.0</v>
      </c>
      <c r="CN153" s="112"/>
      <c r="CO153" s="110">
        <v>0.0</v>
      </c>
      <c r="CP153" s="112"/>
      <c r="CQ153" s="110">
        <v>0.0</v>
      </c>
      <c r="CR153" s="113">
        <f t="shared" si="45"/>
        <v>0</v>
      </c>
      <c r="CS153" s="113">
        <f t="shared" si="26"/>
        <v>0</v>
      </c>
      <c r="CT153" s="1"/>
      <c r="CU153" s="114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16"/>
      <c r="DH153" s="116"/>
      <c r="DI153" s="116"/>
      <c r="DJ153" s="116"/>
      <c r="DK153" s="116"/>
      <c r="DL153" s="1"/>
      <c r="DM153" s="1"/>
      <c r="DN153" s="1"/>
      <c r="DO153" s="1"/>
      <c r="DP153" s="1"/>
    </row>
    <row r="154">
      <c r="A154" s="93"/>
      <c r="B154" s="185" t="str">
        <f t="shared" si="59"/>
        <v>#REF!</v>
      </c>
      <c r="C154" s="95" t="s">
        <v>350</v>
      </c>
      <c r="D154" s="96" t="s">
        <v>351</v>
      </c>
      <c r="E154" s="97" t="str">
        <f t="shared" si="27"/>
        <v>N/A</v>
      </c>
      <c r="F154" s="133">
        <v>41961.84</v>
      </c>
      <c r="G154" s="133">
        <v>19955.45</v>
      </c>
      <c r="H154" s="133">
        <f t="shared" si="76"/>
        <v>22006.39</v>
      </c>
      <c r="I154" s="133">
        <v>19955.45</v>
      </c>
      <c r="J154" s="133">
        <f t="shared" si="77"/>
        <v>22006.39</v>
      </c>
      <c r="K154" s="134">
        <v>100.0</v>
      </c>
      <c r="L154" s="133">
        <v>41961.84</v>
      </c>
      <c r="M154" s="133">
        <v>41961.84</v>
      </c>
      <c r="N154" s="133">
        <v>0.0</v>
      </c>
      <c r="O154" s="133">
        <v>0.0</v>
      </c>
      <c r="P154" s="135">
        <f t="shared" si="78"/>
        <v>0</v>
      </c>
      <c r="Q154" s="100"/>
      <c r="R154" s="98"/>
      <c r="S154" s="98"/>
      <c r="T154" s="45"/>
      <c r="U154" s="45"/>
      <c r="V154" s="45"/>
      <c r="W154" s="135">
        <v>0.0</v>
      </c>
      <c r="X154" s="139" t="str">
        <f t="shared" si="69"/>
        <v>#REF!</v>
      </c>
      <c r="Y154" s="140">
        <v>0.0</v>
      </c>
      <c r="Z154" s="135">
        <v>0.0</v>
      </c>
      <c r="AA154" s="110">
        <v>0.0</v>
      </c>
      <c r="AB154" s="141">
        <v>0.0</v>
      </c>
      <c r="AC154" s="110">
        <v>0.0</v>
      </c>
      <c r="AD154" s="124">
        <v>0.0</v>
      </c>
      <c r="AE154" s="110">
        <v>0.0</v>
      </c>
      <c r="AF154" s="124">
        <v>0.0</v>
      </c>
      <c r="AG154" s="110">
        <v>0.0</v>
      </c>
      <c r="AH154" s="124">
        <v>0.0</v>
      </c>
      <c r="AI154" s="110">
        <v>0.0</v>
      </c>
      <c r="AJ154" s="124" t="str">
        <f t="shared" si="61"/>
        <v>#REF!</v>
      </c>
      <c r="AK154" s="107"/>
      <c r="AL154" s="103"/>
      <c r="AM154" s="124" t="str">
        <f t="shared" si="62"/>
        <v>#REF!</v>
      </c>
      <c r="AN154" s="107"/>
      <c r="AO154" s="103"/>
      <c r="AP154" s="124" t="str">
        <f t="shared" si="63"/>
        <v>#REF!</v>
      </c>
      <c r="AQ154" s="107"/>
      <c r="AR154" s="110">
        <v>0.0</v>
      </c>
      <c r="AS154" s="124" t="str">
        <f t="shared" si="64"/>
        <v>#REF!</v>
      </c>
      <c r="AT154" s="107"/>
      <c r="AU154" s="110">
        <v>0.0</v>
      </c>
      <c r="AV154" s="107"/>
      <c r="AW154" s="110">
        <v>0.0</v>
      </c>
      <c r="AX154" s="107"/>
      <c r="AY154" s="110">
        <v>0.0</v>
      </c>
      <c r="AZ154" s="107"/>
      <c r="BA154" s="110">
        <v>0.0</v>
      </c>
      <c r="BB154" s="124" t="str">
        <f t="shared" si="65"/>
        <v>#REF!</v>
      </c>
      <c r="BC154" s="107"/>
      <c r="BD154" s="103"/>
      <c r="BE154" s="129" t="str">
        <f t="shared" si="66"/>
        <v>#REF!</v>
      </c>
      <c r="BF154" s="107"/>
      <c r="BG154" s="103"/>
      <c r="BH154" s="124" t="str">
        <f t="shared" si="67"/>
        <v>#REF!</v>
      </c>
      <c r="BI154" s="107"/>
      <c r="BJ154" s="103"/>
      <c r="BK154" s="124" t="str">
        <f t="shared" si="57"/>
        <v>#REF!</v>
      </c>
      <c r="BL154" s="107"/>
      <c r="BM154" s="103"/>
      <c r="BN154" s="124" t="str">
        <f t="shared" si="68"/>
        <v>#REF!</v>
      </c>
      <c r="BO154" s="107"/>
      <c r="BP154" s="103"/>
      <c r="BQ154" s="107"/>
      <c r="BR154" s="103"/>
      <c r="BS154" s="117" t="str">
        <f t="shared" si="30"/>
        <v>#REF!</v>
      </c>
      <c r="BT154" s="107"/>
      <c r="BU154" s="103"/>
      <c r="BV154" s="107"/>
      <c r="BW154" s="117" t="str">
        <f t="shared" si="31"/>
        <v>#REF!</v>
      </c>
      <c r="BX154" s="112"/>
      <c r="BY154" s="110">
        <v>0.0</v>
      </c>
      <c r="BZ154" s="2"/>
      <c r="CA154" s="2"/>
      <c r="CB154" s="112"/>
      <c r="CC154" s="110">
        <v>0.0</v>
      </c>
      <c r="CD154" s="112"/>
      <c r="CE154" s="110">
        <v>0.0</v>
      </c>
      <c r="CF154" s="112"/>
      <c r="CG154" s="110">
        <v>0.0</v>
      </c>
      <c r="CH154" s="112"/>
      <c r="CI154" s="110">
        <v>0.0</v>
      </c>
      <c r="CJ154" s="112"/>
      <c r="CK154" s="110">
        <v>0.0</v>
      </c>
      <c r="CL154" s="112"/>
      <c r="CM154" s="110">
        <v>0.0</v>
      </c>
      <c r="CN154" s="112"/>
      <c r="CO154" s="110">
        <v>0.0</v>
      </c>
      <c r="CP154" s="112"/>
      <c r="CQ154" s="110">
        <v>0.0</v>
      </c>
      <c r="CR154" s="113">
        <f t="shared" si="45"/>
        <v>0</v>
      </c>
      <c r="CS154" s="113">
        <f t="shared" si="26"/>
        <v>0</v>
      </c>
      <c r="CT154" s="1"/>
      <c r="CU154" s="114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16"/>
      <c r="DH154" s="116"/>
      <c r="DI154" s="116"/>
      <c r="DJ154" s="116"/>
      <c r="DK154" s="116"/>
      <c r="DL154" s="1"/>
      <c r="DM154" s="1"/>
      <c r="DN154" s="1"/>
      <c r="DO154" s="1"/>
      <c r="DP154" s="1"/>
    </row>
    <row r="155">
      <c r="A155" s="93"/>
      <c r="B155" s="185" t="str">
        <f t="shared" si="59"/>
        <v>#REF!</v>
      </c>
      <c r="C155" s="95" t="s">
        <v>352</v>
      </c>
      <c r="D155" s="96" t="s">
        <v>353</v>
      </c>
      <c r="E155" s="97" t="str">
        <f t="shared" si="27"/>
        <v>N/A</v>
      </c>
      <c r="F155" s="133">
        <v>142309.11</v>
      </c>
      <c r="G155" s="133">
        <v>59723.55</v>
      </c>
      <c r="H155" s="133">
        <f t="shared" si="76"/>
        <v>82585.56</v>
      </c>
      <c r="I155" s="133">
        <v>60109.49</v>
      </c>
      <c r="J155" s="133">
        <f t="shared" si="77"/>
        <v>82199.62</v>
      </c>
      <c r="K155" s="134">
        <v>100.64621074936102</v>
      </c>
      <c r="L155" s="133">
        <v>143228.72676613997</v>
      </c>
      <c r="M155" s="133">
        <v>142309.11</v>
      </c>
      <c r="N155" s="133">
        <v>0.0</v>
      </c>
      <c r="O155" s="133">
        <v>-919.6167661399767</v>
      </c>
      <c r="P155" s="135">
        <f t="shared" si="78"/>
        <v>0</v>
      </c>
      <c r="Q155" s="100"/>
      <c r="R155" s="98"/>
      <c r="S155" s="98"/>
      <c r="T155" s="45"/>
      <c r="U155" s="45"/>
      <c r="V155" s="45"/>
      <c r="W155" s="135">
        <v>0.0</v>
      </c>
      <c r="X155" s="139" t="str">
        <f t="shared" si="69"/>
        <v>#REF!</v>
      </c>
      <c r="Y155" s="140">
        <v>0.0</v>
      </c>
      <c r="Z155" s="135">
        <v>0.0</v>
      </c>
      <c r="AA155" s="110">
        <v>0.0</v>
      </c>
      <c r="AB155" s="141">
        <v>0.0</v>
      </c>
      <c r="AC155" s="110">
        <v>0.0</v>
      </c>
      <c r="AD155" s="124">
        <v>0.0</v>
      </c>
      <c r="AE155" s="110">
        <v>0.0</v>
      </c>
      <c r="AF155" s="124">
        <v>0.0</v>
      </c>
      <c r="AG155" s="110">
        <v>0.0</v>
      </c>
      <c r="AH155" s="124">
        <v>0.0</v>
      </c>
      <c r="AI155" s="110">
        <v>0.0</v>
      </c>
      <c r="AJ155" s="124" t="str">
        <f t="shared" si="61"/>
        <v>#REF!</v>
      </c>
      <c r="AK155" s="107"/>
      <c r="AL155" s="103"/>
      <c r="AM155" s="124" t="str">
        <f t="shared" si="62"/>
        <v>#REF!</v>
      </c>
      <c r="AN155" s="107"/>
      <c r="AO155" s="103"/>
      <c r="AP155" s="124" t="str">
        <f t="shared" si="63"/>
        <v>#REF!</v>
      </c>
      <c r="AQ155" s="107"/>
      <c r="AR155" s="110">
        <v>0.0</v>
      </c>
      <c r="AS155" s="124" t="str">
        <f t="shared" si="64"/>
        <v>#REF!</v>
      </c>
      <c r="AT155" s="107"/>
      <c r="AU155" s="110">
        <v>0.0</v>
      </c>
      <c r="AV155" s="107"/>
      <c r="AW155" s="110">
        <v>0.0</v>
      </c>
      <c r="AX155" s="107"/>
      <c r="AY155" s="110">
        <v>0.0</v>
      </c>
      <c r="AZ155" s="107"/>
      <c r="BA155" s="110">
        <v>0.0</v>
      </c>
      <c r="BB155" s="124" t="str">
        <f t="shared" si="65"/>
        <v>#REF!</v>
      </c>
      <c r="BC155" s="107"/>
      <c r="BD155" s="103"/>
      <c r="BE155" s="129" t="str">
        <f t="shared" si="66"/>
        <v>#REF!</v>
      </c>
      <c r="BF155" s="107"/>
      <c r="BG155" s="103"/>
      <c r="BH155" s="124" t="str">
        <f t="shared" si="67"/>
        <v>#REF!</v>
      </c>
      <c r="BI155" s="107"/>
      <c r="BJ155" s="103"/>
      <c r="BK155" s="124" t="str">
        <f t="shared" si="57"/>
        <v>#REF!</v>
      </c>
      <c r="BL155" s="107"/>
      <c r="BM155" s="103"/>
      <c r="BN155" s="124" t="str">
        <f t="shared" si="68"/>
        <v>#REF!</v>
      </c>
      <c r="BO155" s="107"/>
      <c r="BP155" s="103"/>
      <c r="BQ155" s="107"/>
      <c r="BR155" s="103"/>
      <c r="BS155" s="117" t="str">
        <f t="shared" si="30"/>
        <v>#REF!</v>
      </c>
      <c r="BT155" s="107"/>
      <c r="BU155" s="103"/>
      <c r="BV155" s="107"/>
      <c r="BW155" s="117" t="str">
        <f t="shared" si="31"/>
        <v>#REF!</v>
      </c>
      <c r="BX155" s="112"/>
      <c r="BY155" s="110">
        <v>0.0</v>
      </c>
      <c r="BZ155" s="2"/>
      <c r="CA155" s="2"/>
      <c r="CB155" s="112"/>
      <c r="CC155" s="110">
        <v>0.0</v>
      </c>
      <c r="CD155" s="112"/>
      <c r="CE155" s="110">
        <v>0.0</v>
      </c>
      <c r="CF155" s="112"/>
      <c r="CG155" s="110">
        <v>0.0</v>
      </c>
      <c r="CH155" s="112"/>
      <c r="CI155" s="110">
        <v>0.0</v>
      </c>
      <c r="CJ155" s="112"/>
      <c r="CK155" s="110">
        <v>0.0</v>
      </c>
      <c r="CL155" s="112"/>
      <c r="CM155" s="110">
        <v>0.0</v>
      </c>
      <c r="CN155" s="112"/>
      <c r="CO155" s="110">
        <v>0.0</v>
      </c>
      <c r="CP155" s="112"/>
      <c r="CQ155" s="110">
        <v>0.0</v>
      </c>
      <c r="CR155" s="113">
        <f t="shared" si="45"/>
        <v>0</v>
      </c>
      <c r="CS155" s="113">
        <f t="shared" si="26"/>
        <v>0</v>
      </c>
      <c r="CT155" s="1"/>
      <c r="CU155" s="114"/>
      <c r="CV155" s="1"/>
      <c r="CW155" s="1"/>
      <c r="CX155" s="206" t="s">
        <v>354</v>
      </c>
      <c r="CY155" s="207" t="s">
        <v>355</v>
      </c>
      <c r="CZ155" s="1"/>
      <c r="DA155" s="1"/>
      <c r="DB155" s="1"/>
      <c r="DC155" s="1"/>
      <c r="DD155" s="1"/>
      <c r="DE155" s="1"/>
      <c r="DF155" s="1"/>
      <c r="DG155" s="116"/>
      <c r="DH155" s="116"/>
      <c r="DI155" s="116"/>
      <c r="DJ155" s="116"/>
      <c r="DK155" s="116"/>
      <c r="DL155" s="1"/>
      <c r="DM155" s="1"/>
      <c r="DN155" s="1"/>
      <c r="DO155" s="1"/>
      <c r="DP155" s="1"/>
    </row>
    <row r="156">
      <c r="A156" s="93"/>
      <c r="B156" s="185" t="str">
        <f t="shared" si="59"/>
        <v>#REF!</v>
      </c>
      <c r="C156" s="95" t="s">
        <v>356</v>
      </c>
      <c r="D156" s="96" t="s">
        <v>357</v>
      </c>
      <c r="E156" s="97" t="str">
        <f t="shared" si="27"/>
        <v>N/A</v>
      </c>
      <c r="F156" s="133">
        <v>26449.75</v>
      </c>
      <c r="G156" s="133">
        <v>14150.14</v>
      </c>
      <c r="H156" s="133">
        <f t="shared" si="76"/>
        <v>12299.61</v>
      </c>
      <c r="I156" s="133">
        <v>14150.14</v>
      </c>
      <c r="J156" s="133">
        <f t="shared" si="77"/>
        <v>12299.61</v>
      </c>
      <c r="K156" s="134">
        <v>100.0</v>
      </c>
      <c r="L156" s="133">
        <v>26449.75</v>
      </c>
      <c r="M156" s="133">
        <v>26449.75</v>
      </c>
      <c r="N156" s="133">
        <v>0.0</v>
      </c>
      <c r="O156" s="133">
        <v>0.0</v>
      </c>
      <c r="P156" s="135">
        <f t="shared" si="78"/>
        <v>0</v>
      </c>
      <c r="Q156" s="100"/>
      <c r="R156" s="98"/>
      <c r="S156" s="98"/>
      <c r="T156" s="45"/>
      <c r="U156" s="45"/>
      <c r="V156" s="45"/>
      <c r="W156" s="135">
        <v>0.0</v>
      </c>
      <c r="X156" s="139" t="str">
        <f t="shared" si="69"/>
        <v>#REF!</v>
      </c>
      <c r="Y156" s="140">
        <v>0.0</v>
      </c>
      <c r="Z156" s="135">
        <v>0.0</v>
      </c>
      <c r="AA156" s="110">
        <v>0.0</v>
      </c>
      <c r="AB156" s="141">
        <v>0.0</v>
      </c>
      <c r="AC156" s="110">
        <v>0.0</v>
      </c>
      <c r="AD156" s="124">
        <v>0.0</v>
      </c>
      <c r="AE156" s="110">
        <v>0.0</v>
      </c>
      <c r="AF156" s="124">
        <v>0.0</v>
      </c>
      <c r="AG156" s="110">
        <v>0.0</v>
      </c>
      <c r="AH156" s="124">
        <v>0.0</v>
      </c>
      <c r="AI156" s="110">
        <v>0.0</v>
      </c>
      <c r="AJ156" s="124" t="str">
        <f t="shared" si="61"/>
        <v>#REF!</v>
      </c>
      <c r="AK156" s="107"/>
      <c r="AL156" s="103"/>
      <c r="AM156" s="124" t="str">
        <f t="shared" si="62"/>
        <v>#REF!</v>
      </c>
      <c r="AN156" s="107"/>
      <c r="AO156" s="103"/>
      <c r="AP156" s="124" t="str">
        <f t="shared" si="63"/>
        <v>#REF!</v>
      </c>
      <c r="AQ156" s="107"/>
      <c r="AR156" s="110">
        <v>0.0</v>
      </c>
      <c r="AS156" s="124" t="str">
        <f t="shared" si="64"/>
        <v>#REF!</v>
      </c>
      <c r="AT156" s="107"/>
      <c r="AU156" s="110">
        <v>0.0</v>
      </c>
      <c r="AV156" s="107"/>
      <c r="AW156" s="110">
        <v>0.0</v>
      </c>
      <c r="AX156" s="107"/>
      <c r="AY156" s="110">
        <v>0.0</v>
      </c>
      <c r="AZ156" s="107"/>
      <c r="BA156" s="110">
        <v>0.0</v>
      </c>
      <c r="BB156" s="124" t="str">
        <f t="shared" si="65"/>
        <v>#REF!</v>
      </c>
      <c r="BC156" s="107"/>
      <c r="BD156" s="103"/>
      <c r="BE156" s="129" t="str">
        <f t="shared" si="66"/>
        <v>#REF!</v>
      </c>
      <c r="BF156" s="107"/>
      <c r="BG156" s="103"/>
      <c r="BH156" s="124" t="str">
        <f t="shared" si="67"/>
        <v>#REF!</v>
      </c>
      <c r="BI156" s="107"/>
      <c r="BJ156" s="103"/>
      <c r="BK156" s="124" t="str">
        <f t="shared" si="57"/>
        <v>#REF!</v>
      </c>
      <c r="BL156" s="107"/>
      <c r="BM156" s="103"/>
      <c r="BN156" s="124" t="str">
        <f t="shared" si="68"/>
        <v>#REF!</v>
      </c>
      <c r="BO156" s="107"/>
      <c r="BP156" s="103"/>
      <c r="BQ156" s="107"/>
      <c r="BR156" s="103"/>
      <c r="BS156" s="117" t="str">
        <f t="shared" si="30"/>
        <v>#REF!</v>
      </c>
      <c r="BT156" s="107"/>
      <c r="BU156" s="103"/>
      <c r="BV156" s="107"/>
      <c r="BW156" s="117" t="str">
        <f t="shared" si="31"/>
        <v>#REF!</v>
      </c>
      <c r="BX156" s="112"/>
      <c r="BY156" s="110">
        <v>0.0</v>
      </c>
      <c r="BZ156" s="2"/>
      <c r="CA156" s="2"/>
      <c r="CB156" s="112"/>
      <c r="CC156" s="110">
        <v>0.0</v>
      </c>
      <c r="CD156" s="112"/>
      <c r="CE156" s="110">
        <v>0.0</v>
      </c>
      <c r="CF156" s="112"/>
      <c r="CG156" s="110">
        <v>0.0</v>
      </c>
      <c r="CH156" s="112"/>
      <c r="CI156" s="110">
        <v>0.0</v>
      </c>
      <c r="CJ156" s="112"/>
      <c r="CK156" s="110">
        <v>0.0</v>
      </c>
      <c r="CL156" s="112"/>
      <c r="CM156" s="110">
        <v>0.0</v>
      </c>
      <c r="CN156" s="112"/>
      <c r="CO156" s="110">
        <v>0.0</v>
      </c>
      <c r="CP156" s="112"/>
      <c r="CQ156" s="110">
        <v>0.0</v>
      </c>
      <c r="CR156" s="113">
        <f t="shared" si="45"/>
        <v>0</v>
      </c>
      <c r="CS156" s="113">
        <f t="shared" si="26"/>
        <v>0</v>
      </c>
      <c r="CT156" s="1"/>
      <c r="CU156" s="114"/>
      <c r="CV156" s="1"/>
      <c r="CW156" s="1"/>
      <c r="CX156" s="196"/>
      <c r="CY156" s="1"/>
      <c r="CZ156" s="1"/>
      <c r="DA156" s="1"/>
      <c r="DB156" s="1"/>
      <c r="DC156" s="1"/>
      <c r="DD156" s="1"/>
      <c r="DE156" s="61"/>
      <c r="DF156" s="61"/>
      <c r="DG156" s="115"/>
      <c r="DH156" s="116"/>
      <c r="DI156" s="116"/>
      <c r="DJ156" s="116"/>
      <c r="DK156" s="116"/>
      <c r="DL156" s="1"/>
      <c r="DM156" s="1"/>
      <c r="DN156" s="1"/>
      <c r="DO156" s="1"/>
      <c r="DP156" s="1"/>
    </row>
    <row r="157">
      <c r="A157" s="161"/>
      <c r="B157" s="185" t="str">
        <f t="shared" si="59"/>
        <v>#REF!</v>
      </c>
      <c r="C157" s="95" t="s">
        <v>358</v>
      </c>
      <c r="D157" s="96" t="s">
        <v>359</v>
      </c>
      <c r="E157" s="97" t="str">
        <f t="shared" si="27"/>
        <v>N/A</v>
      </c>
      <c r="F157" s="133">
        <v>375205.0</v>
      </c>
      <c r="G157" s="133">
        <v>247698.94</v>
      </c>
      <c r="H157" s="133">
        <f t="shared" si="76"/>
        <v>127506.06</v>
      </c>
      <c r="I157" s="133">
        <v>247698.94</v>
      </c>
      <c r="J157" s="133">
        <f t="shared" si="77"/>
        <v>127506.06</v>
      </c>
      <c r="K157" s="134">
        <v>100.0</v>
      </c>
      <c r="L157" s="133">
        <v>375205.0</v>
      </c>
      <c r="M157" s="133">
        <v>375205.0</v>
      </c>
      <c r="N157" s="133">
        <v>0.0</v>
      </c>
      <c r="O157" s="133">
        <v>0.0</v>
      </c>
      <c r="P157" s="135">
        <f t="shared" si="78"/>
        <v>0</v>
      </c>
      <c r="Q157" s="100"/>
      <c r="R157" s="98"/>
      <c r="S157" s="98"/>
      <c r="T157" s="45"/>
      <c r="U157" s="45"/>
      <c r="V157" s="45"/>
      <c r="W157" s="135">
        <v>0.0</v>
      </c>
      <c r="X157" s="139" t="str">
        <f t="shared" si="69"/>
        <v>#REF!</v>
      </c>
      <c r="Y157" s="140">
        <v>0.0</v>
      </c>
      <c r="Z157" s="135">
        <v>0.0</v>
      </c>
      <c r="AA157" s="110">
        <v>0.0</v>
      </c>
      <c r="AB157" s="141">
        <v>0.0</v>
      </c>
      <c r="AC157" s="110">
        <v>0.0</v>
      </c>
      <c r="AD157" s="124">
        <v>0.0</v>
      </c>
      <c r="AE157" s="110">
        <v>0.0</v>
      </c>
      <c r="AF157" s="124">
        <v>0.0</v>
      </c>
      <c r="AG157" s="110">
        <v>0.0</v>
      </c>
      <c r="AH157" s="124">
        <v>0.0</v>
      </c>
      <c r="AI157" s="110">
        <v>0.0</v>
      </c>
      <c r="AJ157" s="124" t="str">
        <f t="shared" si="61"/>
        <v>#REF!</v>
      </c>
      <c r="AK157" s="107"/>
      <c r="AL157" s="103"/>
      <c r="AM157" s="124" t="str">
        <f t="shared" si="62"/>
        <v>#REF!</v>
      </c>
      <c r="AN157" s="107"/>
      <c r="AO157" s="103"/>
      <c r="AP157" s="124" t="str">
        <f t="shared" si="63"/>
        <v>#REF!</v>
      </c>
      <c r="AQ157" s="107"/>
      <c r="AR157" s="110">
        <v>0.0</v>
      </c>
      <c r="AS157" s="124" t="str">
        <f t="shared" si="64"/>
        <v>#REF!</v>
      </c>
      <c r="AT157" s="107"/>
      <c r="AU157" s="110">
        <v>0.0</v>
      </c>
      <c r="AV157" s="107"/>
      <c r="AW157" s="110">
        <v>0.0</v>
      </c>
      <c r="AX157" s="107"/>
      <c r="AY157" s="110">
        <v>0.0</v>
      </c>
      <c r="AZ157" s="107"/>
      <c r="BA157" s="110">
        <v>0.0</v>
      </c>
      <c r="BB157" s="124" t="str">
        <f t="shared" si="65"/>
        <v>#REF!</v>
      </c>
      <c r="BC157" s="107"/>
      <c r="BD157" s="103"/>
      <c r="BE157" s="129" t="str">
        <f t="shared" si="66"/>
        <v>#REF!</v>
      </c>
      <c r="BF157" s="107"/>
      <c r="BG157" s="103"/>
      <c r="BH157" s="124" t="str">
        <f t="shared" si="67"/>
        <v>#REF!</v>
      </c>
      <c r="BI157" s="107"/>
      <c r="BJ157" s="103"/>
      <c r="BK157" s="124" t="str">
        <f t="shared" si="57"/>
        <v>#REF!</v>
      </c>
      <c r="BL157" s="107"/>
      <c r="BM157" s="103"/>
      <c r="BN157" s="124" t="str">
        <f t="shared" si="68"/>
        <v>#REF!</v>
      </c>
      <c r="BO157" s="107"/>
      <c r="BP157" s="103"/>
      <c r="BQ157" s="107"/>
      <c r="BR157" s="103"/>
      <c r="BS157" s="117" t="str">
        <f t="shared" si="30"/>
        <v>#REF!</v>
      </c>
      <c r="BT157" s="107"/>
      <c r="BU157" s="103"/>
      <c r="BV157" s="107"/>
      <c r="BW157" s="117" t="str">
        <f t="shared" si="31"/>
        <v>#REF!</v>
      </c>
      <c r="BX157" s="112"/>
      <c r="BY157" s="110">
        <v>0.0</v>
      </c>
      <c r="BZ157" s="2"/>
      <c r="CA157" s="2"/>
      <c r="CB157" s="112"/>
      <c r="CC157" s="110">
        <v>0.0</v>
      </c>
      <c r="CD157" s="112"/>
      <c r="CE157" s="110">
        <v>0.0</v>
      </c>
      <c r="CF157" s="112"/>
      <c r="CG157" s="110">
        <v>0.0</v>
      </c>
      <c r="CH157" s="112"/>
      <c r="CI157" s="110">
        <v>0.0</v>
      </c>
      <c r="CJ157" s="112"/>
      <c r="CK157" s="110">
        <v>0.0</v>
      </c>
      <c r="CL157" s="112"/>
      <c r="CM157" s="110">
        <v>0.0</v>
      </c>
      <c r="CN157" s="112"/>
      <c r="CO157" s="110">
        <v>0.0</v>
      </c>
      <c r="CP157" s="112"/>
      <c r="CQ157" s="110">
        <v>0.0</v>
      </c>
      <c r="CR157" s="113">
        <f t="shared" si="45"/>
        <v>0</v>
      </c>
      <c r="CS157" s="113">
        <f t="shared" si="26"/>
        <v>0</v>
      </c>
      <c r="CT157" s="1"/>
      <c r="CU157" s="114"/>
      <c r="CV157" s="1"/>
      <c r="CW157" s="1"/>
      <c r="CX157" s="196"/>
      <c r="CY157" s="1"/>
      <c r="CZ157" s="1"/>
      <c r="DA157" s="116"/>
      <c r="DB157" s="1"/>
      <c r="DC157" s="1"/>
      <c r="DD157" s="1"/>
      <c r="DE157" s="1"/>
      <c r="DF157" s="1"/>
      <c r="DG157" s="116"/>
      <c r="DH157" s="116"/>
      <c r="DI157" s="116"/>
      <c r="DJ157" s="116"/>
      <c r="DK157" s="116"/>
      <c r="DL157" s="1"/>
      <c r="DM157" s="1"/>
      <c r="DN157" s="1"/>
      <c r="DO157" s="1"/>
      <c r="DP157" s="1"/>
    </row>
    <row r="158">
      <c r="A158" s="161"/>
      <c r="B158" s="185" t="str">
        <f t="shared" si="59"/>
        <v>#REF!</v>
      </c>
      <c r="C158" s="95" t="s">
        <v>360</v>
      </c>
      <c r="D158" s="96" t="s">
        <v>361</v>
      </c>
      <c r="E158" s="97" t="str">
        <f t="shared" si="27"/>
        <v>N/A</v>
      </c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98"/>
      <c r="Q158" s="100"/>
      <c r="R158" s="122"/>
      <c r="S158" s="138">
        <v>0.0</v>
      </c>
      <c r="T158" s="138">
        <v>0.0</v>
      </c>
      <c r="U158" s="45"/>
      <c r="V158" s="45"/>
      <c r="W158" s="136">
        <v>98632.62</v>
      </c>
      <c r="X158" s="139" t="str">
        <f t="shared" si="69"/>
        <v>#REF!</v>
      </c>
      <c r="Y158" s="142">
        <v>98632.62</v>
      </c>
      <c r="Z158" s="136">
        <v>57946.05</v>
      </c>
      <c r="AA158" s="110">
        <v>57946.05</v>
      </c>
      <c r="AB158" s="141">
        <v>0.0</v>
      </c>
      <c r="AC158" s="110">
        <v>0.0</v>
      </c>
      <c r="AD158" s="124">
        <v>0.0</v>
      </c>
      <c r="AE158" s="110">
        <v>0.0</v>
      </c>
      <c r="AF158" s="124">
        <v>0.0</v>
      </c>
      <c r="AG158" s="110">
        <v>0.0</v>
      </c>
      <c r="AH158" s="124">
        <v>0.0</v>
      </c>
      <c r="AI158" s="110">
        <v>0.0</v>
      </c>
      <c r="AJ158" s="124" t="str">
        <f t="shared" si="61"/>
        <v>#REF!</v>
      </c>
      <c r="AK158" s="107"/>
      <c r="AL158" s="103"/>
      <c r="AM158" s="124" t="str">
        <f t="shared" si="62"/>
        <v>#REF!</v>
      </c>
      <c r="AN158" s="107"/>
      <c r="AO158" s="103"/>
      <c r="AP158" s="124" t="str">
        <f t="shared" si="63"/>
        <v>#REF!</v>
      </c>
      <c r="AQ158" s="107"/>
      <c r="AR158" s="110">
        <v>0.0</v>
      </c>
      <c r="AS158" s="124" t="str">
        <f t="shared" si="64"/>
        <v>#REF!</v>
      </c>
      <c r="AT158" s="107"/>
      <c r="AU158" s="110">
        <v>0.0</v>
      </c>
      <c r="AV158" s="107"/>
      <c r="AW158" s="110">
        <v>0.0</v>
      </c>
      <c r="AX158" s="107"/>
      <c r="AY158" s="110">
        <v>0.0</v>
      </c>
      <c r="AZ158" s="107"/>
      <c r="BA158" s="110">
        <v>0.0</v>
      </c>
      <c r="BB158" s="124" t="str">
        <f t="shared" si="65"/>
        <v>#REF!</v>
      </c>
      <c r="BC158" s="107"/>
      <c r="BD158" s="103"/>
      <c r="BE158" s="129" t="str">
        <f t="shared" si="66"/>
        <v>#REF!</v>
      </c>
      <c r="BF158" s="107"/>
      <c r="BG158" s="103"/>
      <c r="BH158" s="124" t="str">
        <f t="shared" si="67"/>
        <v>#REF!</v>
      </c>
      <c r="BI158" s="107"/>
      <c r="BJ158" s="103"/>
      <c r="BK158" s="124" t="str">
        <f t="shared" si="57"/>
        <v>#REF!</v>
      </c>
      <c r="BL158" s="107"/>
      <c r="BM158" s="103"/>
      <c r="BN158" s="124" t="str">
        <f t="shared" si="68"/>
        <v>#REF!</v>
      </c>
      <c r="BO158" s="107"/>
      <c r="BP158" s="103"/>
      <c r="BQ158" s="107"/>
      <c r="BR158" s="103"/>
      <c r="BS158" s="117" t="str">
        <f t="shared" si="30"/>
        <v>#REF!</v>
      </c>
      <c r="BT158" s="107"/>
      <c r="BU158" s="103"/>
      <c r="BV158" s="107"/>
      <c r="BW158" s="117" t="str">
        <f t="shared" si="31"/>
        <v>#REF!</v>
      </c>
      <c r="BX158" s="112"/>
      <c r="BY158" s="110">
        <v>0.0</v>
      </c>
      <c r="BZ158" s="2"/>
      <c r="CA158" s="2"/>
      <c r="CB158" s="112"/>
      <c r="CC158" s="110">
        <v>0.0</v>
      </c>
      <c r="CD158" s="112"/>
      <c r="CE158" s="110">
        <v>0.0</v>
      </c>
      <c r="CF158" s="112"/>
      <c r="CG158" s="110">
        <v>0.0</v>
      </c>
      <c r="CH158" s="112"/>
      <c r="CI158" s="110">
        <v>0.0</v>
      </c>
      <c r="CJ158" s="112"/>
      <c r="CK158" s="110">
        <v>0.0</v>
      </c>
      <c r="CL158" s="112"/>
      <c r="CM158" s="110">
        <v>0.0</v>
      </c>
      <c r="CN158" s="112"/>
      <c r="CO158" s="110">
        <v>0.0</v>
      </c>
      <c r="CP158" s="112"/>
      <c r="CQ158" s="110">
        <v>0.0</v>
      </c>
      <c r="CR158" s="113">
        <f t="shared" si="45"/>
        <v>0</v>
      </c>
      <c r="CS158" s="113">
        <f t="shared" si="26"/>
        <v>0</v>
      </c>
      <c r="CT158" s="1"/>
      <c r="CU158" s="114"/>
      <c r="CV158" s="1"/>
      <c r="CW158" s="1"/>
      <c r="CX158" s="1"/>
      <c r="CY158" s="1"/>
      <c r="CZ158" s="1"/>
      <c r="DA158" s="1"/>
      <c r="DB158" s="1"/>
      <c r="DC158" s="1"/>
      <c r="DD158" s="1"/>
      <c r="DE158" s="61"/>
      <c r="DF158" s="61"/>
      <c r="DG158" s="115"/>
      <c r="DH158" s="116"/>
      <c r="DI158" s="116"/>
      <c r="DJ158" s="116"/>
      <c r="DK158" s="116"/>
      <c r="DL158" s="1"/>
      <c r="DM158" s="1"/>
      <c r="DN158" s="1"/>
      <c r="DO158" s="1"/>
      <c r="DP158" s="1"/>
    </row>
    <row r="159">
      <c r="A159" s="161"/>
      <c r="B159" s="185" t="str">
        <f t="shared" si="59"/>
        <v>#REF!</v>
      </c>
      <c r="C159" s="95" t="s">
        <v>360</v>
      </c>
      <c r="D159" s="96" t="s">
        <v>362</v>
      </c>
      <c r="E159" s="97" t="str">
        <f t="shared" si="27"/>
        <v>N/A</v>
      </c>
      <c r="F159" s="98"/>
      <c r="G159" s="98"/>
      <c r="H159" s="98"/>
      <c r="I159" s="98"/>
      <c r="J159" s="98"/>
      <c r="K159" s="99"/>
      <c r="L159" s="98"/>
      <c r="M159" s="98"/>
      <c r="N159" s="98"/>
      <c r="O159" s="98"/>
      <c r="P159" s="98"/>
      <c r="Q159" s="47"/>
      <c r="R159" s="47"/>
      <c r="S159" s="47"/>
      <c r="T159" s="45"/>
      <c r="U159" s="137">
        <v>57163.83</v>
      </c>
      <c r="V159" s="157">
        <v>78420.04</v>
      </c>
      <c r="W159" s="136">
        <v>64614.01</v>
      </c>
      <c r="X159" s="139" t="str">
        <f t="shared" si="69"/>
        <v>#REF!</v>
      </c>
      <c r="Y159" s="142">
        <v>64614.01</v>
      </c>
      <c r="Z159" s="135">
        <v>0.0</v>
      </c>
      <c r="AA159" s="110">
        <v>0.0</v>
      </c>
      <c r="AB159" s="141">
        <v>0.0</v>
      </c>
      <c r="AC159" s="110">
        <v>0.0</v>
      </c>
      <c r="AD159" s="124">
        <v>0.0</v>
      </c>
      <c r="AE159" s="110">
        <v>0.0</v>
      </c>
      <c r="AF159" s="124">
        <v>0.0</v>
      </c>
      <c r="AG159" s="110">
        <v>0.0</v>
      </c>
      <c r="AH159" s="124">
        <v>0.0</v>
      </c>
      <c r="AI159" s="110">
        <v>0.0</v>
      </c>
      <c r="AJ159" s="124" t="str">
        <f t="shared" si="61"/>
        <v>#REF!</v>
      </c>
      <c r="AK159" s="107"/>
      <c r="AL159" s="103"/>
      <c r="AM159" s="124" t="str">
        <f t="shared" si="62"/>
        <v>#REF!</v>
      </c>
      <c r="AN159" s="107"/>
      <c r="AO159" s="103"/>
      <c r="AP159" s="124" t="str">
        <f t="shared" si="63"/>
        <v>#REF!</v>
      </c>
      <c r="AQ159" s="107"/>
      <c r="AR159" s="110">
        <v>0.0</v>
      </c>
      <c r="AS159" s="124" t="str">
        <f t="shared" si="64"/>
        <v>#REF!</v>
      </c>
      <c r="AT159" s="107"/>
      <c r="AU159" s="110">
        <v>0.0</v>
      </c>
      <c r="AV159" s="107"/>
      <c r="AW159" s="110">
        <v>0.0</v>
      </c>
      <c r="AX159" s="107"/>
      <c r="AY159" s="110">
        <v>0.0</v>
      </c>
      <c r="AZ159" s="107"/>
      <c r="BA159" s="110">
        <v>0.0</v>
      </c>
      <c r="BB159" s="124" t="str">
        <f t="shared" si="65"/>
        <v>#REF!</v>
      </c>
      <c r="BC159" s="107"/>
      <c r="BD159" s="103"/>
      <c r="BE159" s="129" t="str">
        <f t="shared" si="66"/>
        <v>#REF!</v>
      </c>
      <c r="BF159" s="107"/>
      <c r="BG159" s="103"/>
      <c r="BH159" s="124" t="str">
        <f t="shared" si="67"/>
        <v>#REF!</v>
      </c>
      <c r="BI159" s="107"/>
      <c r="BJ159" s="103"/>
      <c r="BK159" s="124" t="str">
        <f t="shared" si="57"/>
        <v>#REF!</v>
      </c>
      <c r="BL159" s="107"/>
      <c r="BM159" s="103"/>
      <c r="BN159" s="124" t="str">
        <f t="shared" si="68"/>
        <v>#REF!</v>
      </c>
      <c r="BO159" s="107"/>
      <c r="BP159" s="103"/>
      <c r="BQ159" s="107"/>
      <c r="BR159" s="103"/>
      <c r="BS159" s="117" t="str">
        <f t="shared" si="30"/>
        <v>#REF!</v>
      </c>
      <c r="BT159" s="107"/>
      <c r="BU159" s="103"/>
      <c r="BV159" s="107"/>
      <c r="BW159" s="117" t="str">
        <f t="shared" si="31"/>
        <v>#REF!</v>
      </c>
      <c r="BX159" s="112"/>
      <c r="BY159" s="110">
        <v>0.0</v>
      </c>
      <c r="BZ159" s="2"/>
      <c r="CA159" s="2"/>
      <c r="CB159" s="112"/>
      <c r="CC159" s="110">
        <v>0.0</v>
      </c>
      <c r="CD159" s="112"/>
      <c r="CE159" s="110">
        <v>0.0</v>
      </c>
      <c r="CF159" s="112"/>
      <c r="CG159" s="110">
        <v>0.0</v>
      </c>
      <c r="CH159" s="112"/>
      <c r="CI159" s="110">
        <v>0.0</v>
      </c>
      <c r="CJ159" s="112"/>
      <c r="CK159" s="110">
        <v>0.0</v>
      </c>
      <c r="CL159" s="112"/>
      <c r="CM159" s="110">
        <v>0.0</v>
      </c>
      <c r="CN159" s="112"/>
      <c r="CO159" s="110">
        <v>0.0</v>
      </c>
      <c r="CP159" s="112"/>
      <c r="CQ159" s="110">
        <v>0.0</v>
      </c>
      <c r="CR159" s="113">
        <f t="shared" si="45"/>
        <v>0</v>
      </c>
      <c r="CS159" s="113">
        <f t="shared" si="26"/>
        <v>0</v>
      </c>
      <c r="CT159" s="1"/>
      <c r="CU159" s="114"/>
      <c r="CV159" s="1"/>
      <c r="CW159" s="1"/>
      <c r="CX159" s="196"/>
      <c r="CY159" s="1"/>
      <c r="CZ159" s="1"/>
      <c r="DA159" s="116"/>
      <c r="DB159" s="1"/>
      <c r="DC159" s="1"/>
      <c r="DD159" s="1"/>
      <c r="DE159" s="1"/>
      <c r="DF159" s="1"/>
      <c r="DG159" s="184">
        <v>7.0</v>
      </c>
      <c r="DH159" s="184">
        <v>7.0</v>
      </c>
      <c r="DI159" s="184">
        <v>7.0</v>
      </c>
      <c r="DJ159" s="184">
        <v>7.0</v>
      </c>
      <c r="DK159" s="184">
        <v>0.0</v>
      </c>
      <c r="DL159" s="1"/>
      <c r="DM159" s="1"/>
      <c r="DN159" s="1"/>
      <c r="DO159" s="1"/>
      <c r="DP159" s="1"/>
    </row>
    <row r="160">
      <c r="A160" s="93"/>
      <c r="B160" s="185" t="str">
        <f t="shared" si="59"/>
        <v>#REF!</v>
      </c>
      <c r="C160" s="95" t="s">
        <v>360</v>
      </c>
      <c r="D160" s="96" t="s">
        <v>363</v>
      </c>
      <c r="E160" s="97" t="str">
        <f t="shared" si="27"/>
        <v>N/A</v>
      </c>
      <c r="F160" s="98"/>
      <c r="G160" s="98"/>
      <c r="H160" s="98"/>
      <c r="I160" s="98"/>
      <c r="J160" s="98"/>
      <c r="K160" s="99"/>
      <c r="L160" s="98"/>
      <c r="M160" s="98"/>
      <c r="N160" s="98"/>
      <c r="O160" s="98"/>
      <c r="P160" s="98"/>
      <c r="Q160" s="100"/>
      <c r="R160" s="98"/>
      <c r="S160" s="138">
        <v>0.0</v>
      </c>
      <c r="T160" s="138">
        <v>0.0</v>
      </c>
      <c r="U160" s="137">
        <v>99302.48</v>
      </c>
      <c r="V160" s="157">
        <v>133336.43</v>
      </c>
      <c r="W160" s="138">
        <v>0.0</v>
      </c>
      <c r="X160" s="139" t="str">
        <f t="shared" si="69"/>
        <v>#REF!</v>
      </c>
      <c r="Y160" s="140">
        <v>0.0</v>
      </c>
      <c r="Z160" s="138">
        <v>0.0</v>
      </c>
      <c r="AA160" s="110">
        <v>0.0</v>
      </c>
      <c r="AB160" s="141">
        <v>0.0</v>
      </c>
      <c r="AC160" s="110">
        <v>0.0</v>
      </c>
      <c r="AD160" s="124">
        <v>0.0</v>
      </c>
      <c r="AE160" s="110">
        <v>0.0</v>
      </c>
      <c r="AF160" s="124">
        <v>0.0</v>
      </c>
      <c r="AG160" s="110">
        <v>0.0</v>
      </c>
      <c r="AH160" s="124">
        <v>0.0</v>
      </c>
      <c r="AI160" s="110">
        <v>0.0</v>
      </c>
      <c r="AJ160" s="124" t="str">
        <f t="shared" si="61"/>
        <v>#REF!</v>
      </c>
      <c r="AK160" s="107"/>
      <c r="AL160" s="103"/>
      <c r="AM160" s="124" t="str">
        <f t="shared" si="62"/>
        <v>#REF!</v>
      </c>
      <c r="AN160" s="107"/>
      <c r="AO160" s="103"/>
      <c r="AP160" s="124" t="str">
        <f t="shared" si="63"/>
        <v>#REF!</v>
      </c>
      <c r="AQ160" s="107"/>
      <c r="AR160" s="110">
        <v>0.0</v>
      </c>
      <c r="AS160" s="124" t="str">
        <f t="shared" si="64"/>
        <v>#REF!</v>
      </c>
      <c r="AT160" s="107"/>
      <c r="AU160" s="110">
        <v>0.0</v>
      </c>
      <c r="AV160" s="107"/>
      <c r="AW160" s="110">
        <v>0.0</v>
      </c>
      <c r="AX160" s="107"/>
      <c r="AY160" s="110">
        <v>0.0</v>
      </c>
      <c r="AZ160" s="107"/>
      <c r="BA160" s="110">
        <v>0.0</v>
      </c>
      <c r="BB160" s="124" t="str">
        <f t="shared" si="65"/>
        <v>#REF!</v>
      </c>
      <c r="BC160" s="107"/>
      <c r="BD160" s="103"/>
      <c r="BE160" s="129" t="str">
        <f t="shared" si="66"/>
        <v>#REF!</v>
      </c>
      <c r="BF160" s="107"/>
      <c r="BG160" s="103"/>
      <c r="BH160" s="124" t="str">
        <f t="shared" si="67"/>
        <v>#REF!</v>
      </c>
      <c r="BI160" s="107"/>
      <c r="BJ160" s="103"/>
      <c r="BK160" s="124" t="str">
        <f t="shared" si="57"/>
        <v>#REF!</v>
      </c>
      <c r="BL160" s="107"/>
      <c r="BM160" s="103"/>
      <c r="BN160" s="124" t="str">
        <f t="shared" si="68"/>
        <v>#REF!</v>
      </c>
      <c r="BO160" s="107"/>
      <c r="BP160" s="103"/>
      <c r="BQ160" s="107"/>
      <c r="BR160" s="103"/>
      <c r="BS160" s="117" t="str">
        <f t="shared" si="30"/>
        <v>#REF!</v>
      </c>
      <c r="BT160" s="107"/>
      <c r="BU160" s="103"/>
      <c r="BV160" s="107"/>
      <c r="BW160" s="117" t="str">
        <f t="shared" si="31"/>
        <v>#REF!</v>
      </c>
      <c r="BX160" s="112"/>
      <c r="BY160" s="110">
        <v>0.0</v>
      </c>
      <c r="BZ160" s="2"/>
      <c r="CA160" s="2"/>
      <c r="CB160" s="112"/>
      <c r="CC160" s="110">
        <v>0.0</v>
      </c>
      <c r="CD160" s="112"/>
      <c r="CE160" s="110">
        <v>0.0</v>
      </c>
      <c r="CF160" s="112"/>
      <c r="CG160" s="110">
        <v>0.0</v>
      </c>
      <c r="CH160" s="112"/>
      <c r="CI160" s="110">
        <v>0.0</v>
      </c>
      <c r="CJ160" s="112"/>
      <c r="CK160" s="110">
        <v>0.0</v>
      </c>
      <c r="CL160" s="112"/>
      <c r="CM160" s="110">
        <v>0.0</v>
      </c>
      <c r="CN160" s="112"/>
      <c r="CO160" s="110">
        <v>0.0</v>
      </c>
      <c r="CP160" s="112"/>
      <c r="CQ160" s="110">
        <v>0.0</v>
      </c>
      <c r="CR160" s="113">
        <f t="shared" si="45"/>
        <v>0</v>
      </c>
      <c r="CS160" s="113">
        <f t="shared" si="26"/>
        <v>0</v>
      </c>
      <c r="CT160" s="1"/>
      <c r="CU160" s="114"/>
      <c r="CV160" s="1"/>
      <c r="CW160" s="1"/>
      <c r="CX160" s="1"/>
      <c r="CY160" s="1"/>
      <c r="CZ160" s="1"/>
      <c r="DA160" s="1"/>
      <c r="DB160" s="1"/>
      <c r="DC160" s="1"/>
      <c r="DD160" s="1"/>
      <c r="DE160" s="61"/>
      <c r="DF160" s="61"/>
      <c r="DG160" s="193">
        <v>10.0</v>
      </c>
      <c r="DH160" s="184">
        <v>10.0</v>
      </c>
      <c r="DI160" s="184">
        <v>0.0</v>
      </c>
      <c r="DJ160" s="184">
        <v>0.0</v>
      </c>
      <c r="DK160" s="184">
        <v>10.0</v>
      </c>
      <c r="DL160" s="1"/>
      <c r="DM160" s="1"/>
      <c r="DN160" s="1"/>
      <c r="DO160" s="1"/>
      <c r="DP160" s="1"/>
    </row>
    <row r="161">
      <c r="A161" s="161"/>
      <c r="B161" s="185" t="str">
        <f t="shared" si="59"/>
        <v>#REF!</v>
      </c>
      <c r="C161" s="95" t="s">
        <v>360</v>
      </c>
      <c r="D161" s="96" t="s">
        <v>364</v>
      </c>
      <c r="E161" s="97" t="str">
        <f t="shared" si="27"/>
        <v>N/A</v>
      </c>
      <c r="F161" s="98"/>
      <c r="G161" s="98"/>
      <c r="H161" s="98"/>
      <c r="I161" s="98"/>
      <c r="J161" s="98"/>
      <c r="K161" s="99"/>
      <c r="L161" s="98"/>
      <c r="M161" s="98"/>
      <c r="N161" s="98"/>
      <c r="O161" s="98"/>
      <c r="P161" s="98"/>
      <c r="Q161" s="100"/>
      <c r="R161" s="47"/>
      <c r="S161" s="98"/>
      <c r="T161" s="45"/>
      <c r="U161" s="137">
        <v>111212.6</v>
      </c>
      <c r="V161" s="157">
        <v>9118.4</v>
      </c>
      <c r="W161" s="135">
        <v>0.0</v>
      </c>
      <c r="X161" s="139" t="str">
        <f t="shared" si="69"/>
        <v>#REF!</v>
      </c>
      <c r="Y161" s="140">
        <v>0.0</v>
      </c>
      <c r="Z161" s="135">
        <v>0.0</v>
      </c>
      <c r="AA161" s="110">
        <v>0.0</v>
      </c>
      <c r="AB161" s="141">
        <v>0.0</v>
      </c>
      <c r="AC161" s="110">
        <v>0.0</v>
      </c>
      <c r="AD161" s="124">
        <v>0.0</v>
      </c>
      <c r="AE161" s="110">
        <v>0.0</v>
      </c>
      <c r="AF161" s="124">
        <v>0.0</v>
      </c>
      <c r="AG161" s="110">
        <v>0.0</v>
      </c>
      <c r="AH161" s="124">
        <v>0.0</v>
      </c>
      <c r="AI161" s="110">
        <v>0.0</v>
      </c>
      <c r="AJ161" s="124" t="str">
        <f t="shared" si="61"/>
        <v>#REF!</v>
      </c>
      <c r="AK161" s="107"/>
      <c r="AL161" s="103"/>
      <c r="AM161" s="124" t="str">
        <f t="shared" si="62"/>
        <v>#REF!</v>
      </c>
      <c r="AN161" s="107"/>
      <c r="AO161" s="103"/>
      <c r="AP161" s="124" t="str">
        <f t="shared" si="63"/>
        <v>#REF!</v>
      </c>
      <c r="AQ161" s="107"/>
      <c r="AR161" s="110">
        <v>0.0</v>
      </c>
      <c r="AS161" s="124" t="str">
        <f t="shared" si="64"/>
        <v>#REF!</v>
      </c>
      <c r="AT161" s="107"/>
      <c r="AU161" s="110">
        <v>0.0</v>
      </c>
      <c r="AV161" s="107"/>
      <c r="AW161" s="110">
        <v>0.0</v>
      </c>
      <c r="AX161" s="107"/>
      <c r="AY161" s="110">
        <v>0.0</v>
      </c>
      <c r="AZ161" s="107"/>
      <c r="BA161" s="110">
        <v>0.0</v>
      </c>
      <c r="BB161" s="124" t="str">
        <f t="shared" si="65"/>
        <v>#REF!</v>
      </c>
      <c r="BC161" s="107"/>
      <c r="BD161" s="103"/>
      <c r="BE161" s="129" t="str">
        <f t="shared" si="66"/>
        <v>#REF!</v>
      </c>
      <c r="BF161" s="107"/>
      <c r="BG161" s="103"/>
      <c r="BH161" s="124" t="str">
        <f t="shared" si="67"/>
        <v>#REF!</v>
      </c>
      <c r="BI161" s="107"/>
      <c r="BJ161" s="103"/>
      <c r="BK161" s="124" t="str">
        <f t="shared" si="57"/>
        <v>#REF!</v>
      </c>
      <c r="BL161" s="107"/>
      <c r="BM161" s="103"/>
      <c r="BN161" s="124" t="str">
        <f t="shared" si="68"/>
        <v>#REF!</v>
      </c>
      <c r="BO161" s="107"/>
      <c r="BP161" s="103"/>
      <c r="BQ161" s="107"/>
      <c r="BR161" s="103"/>
      <c r="BS161" s="117" t="str">
        <f t="shared" si="30"/>
        <v>#REF!</v>
      </c>
      <c r="BT161" s="107"/>
      <c r="BU161" s="103"/>
      <c r="BV161" s="107"/>
      <c r="BW161" s="117" t="str">
        <f t="shared" si="31"/>
        <v>#REF!</v>
      </c>
      <c r="BX161" s="112"/>
      <c r="BY161" s="110">
        <v>0.0</v>
      </c>
      <c r="BZ161" s="2"/>
      <c r="CA161" s="2"/>
      <c r="CB161" s="112"/>
      <c r="CC161" s="110">
        <v>0.0</v>
      </c>
      <c r="CD161" s="112"/>
      <c r="CE161" s="110">
        <v>0.0</v>
      </c>
      <c r="CF161" s="112"/>
      <c r="CG161" s="110">
        <v>0.0</v>
      </c>
      <c r="CH161" s="112"/>
      <c r="CI161" s="110">
        <v>0.0</v>
      </c>
      <c r="CJ161" s="112"/>
      <c r="CK161" s="110">
        <v>0.0</v>
      </c>
      <c r="CL161" s="112"/>
      <c r="CM161" s="110">
        <v>0.0</v>
      </c>
      <c r="CN161" s="112"/>
      <c r="CO161" s="110">
        <v>0.0</v>
      </c>
      <c r="CP161" s="112"/>
      <c r="CQ161" s="110">
        <v>0.0</v>
      </c>
      <c r="CR161" s="113">
        <f t="shared" si="45"/>
        <v>0</v>
      </c>
      <c r="CS161" s="113">
        <f t="shared" si="26"/>
        <v>0</v>
      </c>
      <c r="CT161" s="1"/>
      <c r="CU161" s="114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16"/>
      <c r="DH161" s="116"/>
      <c r="DI161" s="116"/>
      <c r="DJ161" s="116"/>
      <c r="DK161" s="116"/>
      <c r="DL161" s="1"/>
      <c r="DM161" s="1"/>
      <c r="DN161" s="1"/>
      <c r="DO161" s="1"/>
      <c r="DP161" s="1"/>
    </row>
    <row r="162">
      <c r="A162" s="194"/>
      <c r="B162" s="185" t="str">
        <f t="shared" si="59"/>
        <v>#REF!</v>
      </c>
      <c r="C162" s="95" t="s">
        <v>360</v>
      </c>
      <c r="D162" s="96" t="s">
        <v>365</v>
      </c>
      <c r="E162" s="97" t="str">
        <f t="shared" si="27"/>
        <v>N/A</v>
      </c>
      <c r="F162" s="98"/>
      <c r="G162" s="98"/>
      <c r="H162" s="98"/>
      <c r="I162" s="98"/>
      <c r="J162" s="98"/>
      <c r="K162" s="99"/>
      <c r="L162" s="98"/>
      <c r="M162" s="98"/>
      <c r="N162" s="98"/>
      <c r="O162" s="98"/>
      <c r="P162" s="98"/>
      <c r="Q162" s="100"/>
      <c r="R162" s="47"/>
      <c r="S162" s="98"/>
      <c r="T162" s="45"/>
      <c r="U162" s="137">
        <v>12379.01</v>
      </c>
      <c r="V162" s="138">
        <v>0.0</v>
      </c>
      <c r="W162" s="135">
        <v>0.0</v>
      </c>
      <c r="X162" s="139" t="str">
        <f t="shared" si="69"/>
        <v>#REF!</v>
      </c>
      <c r="Y162" s="140">
        <v>0.0</v>
      </c>
      <c r="Z162" s="135">
        <v>0.0</v>
      </c>
      <c r="AA162" s="110">
        <v>0.0</v>
      </c>
      <c r="AB162" s="124">
        <v>0.0</v>
      </c>
      <c r="AC162" s="110">
        <v>0.0</v>
      </c>
      <c r="AD162" s="124">
        <v>0.0</v>
      </c>
      <c r="AE162" s="110">
        <v>0.0</v>
      </c>
      <c r="AF162" s="124">
        <v>0.0</v>
      </c>
      <c r="AG162" s="110">
        <v>0.0</v>
      </c>
      <c r="AH162" s="124">
        <v>0.0</v>
      </c>
      <c r="AI162" s="110">
        <v>0.0</v>
      </c>
      <c r="AJ162" s="124" t="str">
        <f t="shared" si="61"/>
        <v>#REF!</v>
      </c>
      <c r="AK162" s="107"/>
      <c r="AL162" s="103"/>
      <c r="AM162" s="124" t="str">
        <f t="shared" si="62"/>
        <v>#REF!</v>
      </c>
      <c r="AN162" s="107"/>
      <c r="AO162" s="103"/>
      <c r="AP162" s="124" t="str">
        <f t="shared" si="63"/>
        <v>#REF!</v>
      </c>
      <c r="AQ162" s="107"/>
      <c r="AR162" s="110">
        <v>0.0</v>
      </c>
      <c r="AS162" s="124" t="str">
        <f t="shared" si="64"/>
        <v>#REF!</v>
      </c>
      <c r="AT162" s="107"/>
      <c r="AU162" s="110">
        <v>0.0</v>
      </c>
      <c r="AV162" s="107"/>
      <c r="AW162" s="110">
        <v>0.0</v>
      </c>
      <c r="AX162" s="107"/>
      <c r="AY162" s="110">
        <v>0.0</v>
      </c>
      <c r="AZ162" s="107"/>
      <c r="BA162" s="110">
        <v>0.0</v>
      </c>
      <c r="BB162" s="124" t="str">
        <f t="shared" si="65"/>
        <v>#REF!</v>
      </c>
      <c r="BC162" s="107"/>
      <c r="BD162" s="103"/>
      <c r="BE162" s="129" t="str">
        <f t="shared" si="66"/>
        <v>#REF!</v>
      </c>
      <c r="BF162" s="107"/>
      <c r="BG162" s="103"/>
      <c r="BH162" s="124" t="str">
        <f t="shared" si="67"/>
        <v>#REF!</v>
      </c>
      <c r="BI162" s="107"/>
      <c r="BJ162" s="103"/>
      <c r="BK162" s="124" t="str">
        <f t="shared" si="57"/>
        <v>#REF!</v>
      </c>
      <c r="BL162" s="107"/>
      <c r="BM162" s="103"/>
      <c r="BN162" s="124" t="str">
        <f t="shared" si="68"/>
        <v>#REF!</v>
      </c>
      <c r="BO162" s="107"/>
      <c r="BP162" s="103"/>
      <c r="BQ162" s="107"/>
      <c r="BR162" s="103"/>
      <c r="BS162" s="117" t="str">
        <f t="shared" si="30"/>
        <v>#REF!</v>
      </c>
      <c r="BT162" s="107"/>
      <c r="BU162" s="103"/>
      <c r="BV162" s="107"/>
      <c r="BW162" s="117" t="str">
        <f t="shared" si="31"/>
        <v>#REF!</v>
      </c>
      <c r="BX162" s="112"/>
      <c r="BY162" s="110">
        <v>0.0</v>
      </c>
      <c r="BZ162" s="2"/>
      <c r="CA162" s="2"/>
      <c r="CB162" s="112"/>
      <c r="CC162" s="110">
        <v>0.0</v>
      </c>
      <c r="CD162" s="112"/>
      <c r="CE162" s="110">
        <v>0.0</v>
      </c>
      <c r="CF162" s="112"/>
      <c r="CG162" s="110">
        <v>0.0</v>
      </c>
      <c r="CH162" s="112"/>
      <c r="CI162" s="110">
        <v>0.0</v>
      </c>
      <c r="CJ162" s="112"/>
      <c r="CK162" s="110">
        <v>0.0</v>
      </c>
      <c r="CL162" s="112"/>
      <c r="CM162" s="110">
        <v>0.0</v>
      </c>
      <c r="CN162" s="112"/>
      <c r="CO162" s="110">
        <v>0.0</v>
      </c>
      <c r="CP162" s="112"/>
      <c r="CQ162" s="110">
        <v>0.0</v>
      </c>
      <c r="CR162" s="113">
        <f t="shared" si="45"/>
        <v>0</v>
      </c>
      <c r="CS162" s="113">
        <f t="shared" si="26"/>
        <v>0</v>
      </c>
      <c r="CT162" s="1"/>
      <c r="CU162" s="114"/>
      <c r="CV162" s="1"/>
      <c r="CW162" s="1"/>
      <c r="CX162" s="1"/>
      <c r="CY162" s="1"/>
      <c r="CZ162" s="1"/>
      <c r="DA162" s="1"/>
      <c r="DB162" s="1"/>
      <c r="DC162" s="1"/>
      <c r="DD162" s="1"/>
      <c r="DE162" s="61"/>
      <c r="DF162" s="61"/>
      <c r="DG162" s="115"/>
      <c r="DH162" s="116"/>
      <c r="DI162" s="116"/>
      <c r="DJ162" s="116"/>
      <c r="DK162" s="116"/>
      <c r="DL162" s="1"/>
      <c r="DM162" s="1"/>
      <c r="DN162" s="1"/>
      <c r="DO162" s="1"/>
      <c r="DP162" s="1"/>
    </row>
    <row r="163">
      <c r="A163" s="161"/>
      <c r="B163" s="185" t="str">
        <f t="shared" si="59"/>
        <v>#REF!</v>
      </c>
      <c r="C163" s="95" t="s">
        <v>360</v>
      </c>
      <c r="D163" s="96" t="s">
        <v>366</v>
      </c>
      <c r="E163" s="97" t="str">
        <f t="shared" si="27"/>
        <v>N/A</v>
      </c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98"/>
      <c r="Q163" s="100"/>
      <c r="R163" s="122"/>
      <c r="S163" s="160"/>
      <c r="T163" s="136">
        <v>48000.0</v>
      </c>
      <c r="U163" s="45"/>
      <c r="V163" s="45"/>
      <c r="W163" s="135">
        <v>0.0</v>
      </c>
      <c r="X163" s="139" t="str">
        <f t="shared" si="69"/>
        <v>#REF!</v>
      </c>
      <c r="Y163" s="140">
        <v>0.0</v>
      </c>
      <c r="Z163" s="135">
        <v>0.0</v>
      </c>
      <c r="AA163" s="110">
        <v>0.0</v>
      </c>
      <c r="AB163" s="124">
        <v>0.0</v>
      </c>
      <c r="AC163" s="110">
        <v>0.0</v>
      </c>
      <c r="AD163" s="124">
        <v>0.0</v>
      </c>
      <c r="AE163" s="110">
        <v>0.0</v>
      </c>
      <c r="AF163" s="124">
        <v>0.0</v>
      </c>
      <c r="AG163" s="110">
        <v>0.0</v>
      </c>
      <c r="AH163" s="124">
        <v>0.0</v>
      </c>
      <c r="AI163" s="110">
        <v>0.0</v>
      </c>
      <c r="AJ163" s="124" t="str">
        <f t="shared" si="61"/>
        <v>#REF!</v>
      </c>
      <c r="AK163" s="107"/>
      <c r="AL163" s="103"/>
      <c r="AM163" s="124" t="str">
        <f t="shared" si="62"/>
        <v>#REF!</v>
      </c>
      <c r="AN163" s="107"/>
      <c r="AO163" s="103"/>
      <c r="AP163" s="124" t="str">
        <f t="shared" si="63"/>
        <v>#REF!</v>
      </c>
      <c r="AQ163" s="107"/>
      <c r="AR163" s="110">
        <v>0.0</v>
      </c>
      <c r="AS163" s="124" t="str">
        <f t="shared" si="64"/>
        <v>#REF!</v>
      </c>
      <c r="AT163" s="107"/>
      <c r="AU163" s="110">
        <v>0.0</v>
      </c>
      <c r="AV163" s="107"/>
      <c r="AW163" s="110">
        <v>0.0</v>
      </c>
      <c r="AX163" s="107"/>
      <c r="AY163" s="110">
        <v>0.0</v>
      </c>
      <c r="AZ163" s="107"/>
      <c r="BA163" s="110">
        <v>0.0</v>
      </c>
      <c r="BB163" s="124" t="str">
        <f t="shared" si="65"/>
        <v>#REF!</v>
      </c>
      <c r="BC163" s="107"/>
      <c r="BD163" s="103"/>
      <c r="BE163" s="129" t="str">
        <f t="shared" si="66"/>
        <v>#REF!</v>
      </c>
      <c r="BF163" s="107"/>
      <c r="BG163" s="103"/>
      <c r="BH163" s="124" t="str">
        <f t="shared" si="67"/>
        <v>#REF!</v>
      </c>
      <c r="BI163" s="107"/>
      <c r="BJ163" s="103"/>
      <c r="BK163" s="124" t="str">
        <f t="shared" si="57"/>
        <v>#REF!</v>
      </c>
      <c r="BL163" s="107"/>
      <c r="BM163" s="103"/>
      <c r="BN163" s="124" t="str">
        <f t="shared" si="68"/>
        <v>#REF!</v>
      </c>
      <c r="BO163" s="107"/>
      <c r="BP163" s="103"/>
      <c r="BQ163" s="107"/>
      <c r="BR163" s="103"/>
      <c r="BS163" s="117" t="str">
        <f t="shared" si="30"/>
        <v>#REF!</v>
      </c>
      <c r="BT163" s="107"/>
      <c r="BU163" s="103"/>
      <c r="BV163" s="107"/>
      <c r="BW163" s="117" t="str">
        <f t="shared" si="31"/>
        <v>#REF!</v>
      </c>
      <c r="BX163" s="112"/>
      <c r="BY163" s="110">
        <v>0.0</v>
      </c>
      <c r="BZ163" s="2"/>
      <c r="CA163" s="2"/>
      <c r="CB163" s="112"/>
      <c r="CC163" s="110">
        <v>0.0</v>
      </c>
      <c r="CD163" s="112"/>
      <c r="CE163" s="110">
        <v>0.0</v>
      </c>
      <c r="CF163" s="112"/>
      <c r="CG163" s="110">
        <v>0.0</v>
      </c>
      <c r="CH163" s="112"/>
      <c r="CI163" s="110">
        <v>0.0</v>
      </c>
      <c r="CJ163" s="112"/>
      <c r="CK163" s="110">
        <v>0.0</v>
      </c>
      <c r="CL163" s="112"/>
      <c r="CM163" s="110">
        <v>0.0</v>
      </c>
      <c r="CN163" s="112"/>
      <c r="CO163" s="110">
        <v>0.0</v>
      </c>
      <c r="CP163" s="112"/>
      <c r="CQ163" s="110">
        <v>0.0</v>
      </c>
      <c r="CR163" s="113">
        <f t="shared" si="45"/>
        <v>0</v>
      </c>
      <c r="CS163" s="113">
        <f t="shared" si="26"/>
        <v>0</v>
      </c>
      <c r="CT163" s="1"/>
      <c r="CU163" s="114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16"/>
      <c r="DH163" s="116"/>
      <c r="DI163" s="116"/>
      <c r="DJ163" s="116"/>
      <c r="DK163" s="116"/>
      <c r="DL163" s="1"/>
      <c r="DM163" s="1"/>
      <c r="DN163" s="1"/>
      <c r="DO163" s="1"/>
      <c r="DP163" s="1"/>
    </row>
    <row r="164">
      <c r="A164" s="161"/>
      <c r="B164" s="185" t="str">
        <f t="shared" si="59"/>
        <v>#REF!</v>
      </c>
      <c r="C164" s="95" t="s">
        <v>360</v>
      </c>
      <c r="D164" s="96" t="s">
        <v>367</v>
      </c>
      <c r="E164" s="97" t="str">
        <f t="shared" si="27"/>
        <v>N/A</v>
      </c>
      <c r="F164" s="98"/>
      <c r="G164" s="98"/>
      <c r="H164" s="98"/>
      <c r="I164" s="98"/>
      <c r="J164" s="98"/>
      <c r="K164" s="99"/>
      <c r="L164" s="98"/>
      <c r="M164" s="98"/>
      <c r="N164" s="98"/>
      <c r="O164" s="98"/>
      <c r="P164" s="98"/>
      <c r="Q164" s="100"/>
      <c r="R164" s="98"/>
      <c r="S164" s="47"/>
      <c r="T164" s="136">
        <v>25989.2</v>
      </c>
      <c r="U164" s="45"/>
      <c r="V164" s="45"/>
      <c r="W164" s="138">
        <v>0.0</v>
      </c>
      <c r="X164" s="139" t="str">
        <f t="shared" si="69"/>
        <v>#REF!</v>
      </c>
      <c r="Y164" s="140">
        <v>0.0</v>
      </c>
      <c r="Z164" s="135">
        <v>0.0</v>
      </c>
      <c r="AA164" s="110">
        <v>0.0</v>
      </c>
      <c r="AB164" s="141">
        <v>0.0</v>
      </c>
      <c r="AC164" s="110">
        <v>0.0</v>
      </c>
      <c r="AD164" s="124">
        <v>0.0</v>
      </c>
      <c r="AE164" s="110">
        <v>0.0</v>
      </c>
      <c r="AF164" s="124">
        <v>0.0</v>
      </c>
      <c r="AG164" s="110">
        <v>0.0</v>
      </c>
      <c r="AH164" s="124">
        <v>0.0</v>
      </c>
      <c r="AI164" s="110">
        <v>0.0</v>
      </c>
      <c r="AJ164" s="124" t="str">
        <f t="shared" si="61"/>
        <v>#REF!</v>
      </c>
      <c r="AK164" s="107"/>
      <c r="AL164" s="103"/>
      <c r="AM164" s="124" t="str">
        <f t="shared" si="62"/>
        <v>#REF!</v>
      </c>
      <c r="AN164" s="107"/>
      <c r="AO164" s="103"/>
      <c r="AP164" s="124" t="str">
        <f t="shared" si="63"/>
        <v>#REF!</v>
      </c>
      <c r="AQ164" s="107"/>
      <c r="AR164" s="110">
        <v>0.0</v>
      </c>
      <c r="AS164" s="124" t="str">
        <f t="shared" si="64"/>
        <v>#REF!</v>
      </c>
      <c r="AT164" s="107"/>
      <c r="AU164" s="110">
        <v>0.0</v>
      </c>
      <c r="AV164" s="107"/>
      <c r="AW164" s="110">
        <v>0.0</v>
      </c>
      <c r="AX164" s="107"/>
      <c r="AY164" s="110">
        <v>0.0</v>
      </c>
      <c r="AZ164" s="107"/>
      <c r="BA164" s="110">
        <v>0.0</v>
      </c>
      <c r="BB164" s="124" t="str">
        <f t="shared" si="65"/>
        <v>#REF!</v>
      </c>
      <c r="BC164" s="107"/>
      <c r="BD164" s="103"/>
      <c r="BE164" s="129" t="str">
        <f t="shared" si="66"/>
        <v>#REF!</v>
      </c>
      <c r="BF164" s="107"/>
      <c r="BG164" s="103"/>
      <c r="BH164" s="124" t="str">
        <f t="shared" si="67"/>
        <v>#REF!</v>
      </c>
      <c r="BI164" s="107"/>
      <c r="BJ164" s="103"/>
      <c r="BK164" s="124" t="str">
        <f t="shared" si="57"/>
        <v>#REF!</v>
      </c>
      <c r="BL164" s="107"/>
      <c r="BM164" s="103"/>
      <c r="BN164" s="124" t="str">
        <f t="shared" si="68"/>
        <v>#REF!</v>
      </c>
      <c r="BO164" s="107"/>
      <c r="BP164" s="103"/>
      <c r="BQ164" s="107"/>
      <c r="BR164" s="103"/>
      <c r="BS164" s="117" t="str">
        <f t="shared" si="30"/>
        <v>#REF!</v>
      </c>
      <c r="BT164" s="107"/>
      <c r="BU164" s="103"/>
      <c r="BV164" s="107"/>
      <c r="BW164" s="107" t="str">
        <f t="shared" si="31"/>
        <v>#REF!</v>
      </c>
      <c r="BX164" s="112"/>
      <c r="BY164" s="110">
        <v>0.0</v>
      </c>
      <c r="BZ164" s="2"/>
      <c r="CA164" s="2"/>
      <c r="CB164" s="112"/>
      <c r="CC164" s="110">
        <v>0.0</v>
      </c>
      <c r="CD164" s="112"/>
      <c r="CE164" s="110">
        <v>0.0</v>
      </c>
      <c r="CF164" s="112"/>
      <c r="CG164" s="110">
        <v>0.0</v>
      </c>
      <c r="CH164" s="112"/>
      <c r="CI164" s="110">
        <v>0.0</v>
      </c>
      <c r="CJ164" s="112"/>
      <c r="CK164" s="110">
        <v>0.0</v>
      </c>
      <c r="CL164" s="112"/>
      <c r="CM164" s="110">
        <v>0.0</v>
      </c>
      <c r="CN164" s="112"/>
      <c r="CO164" s="110">
        <v>0.0</v>
      </c>
      <c r="CP164" s="112"/>
      <c r="CQ164" s="110">
        <v>0.0</v>
      </c>
      <c r="CR164" s="113">
        <f t="shared" si="45"/>
        <v>0</v>
      </c>
      <c r="CS164" s="113">
        <f t="shared" si="26"/>
        <v>0</v>
      </c>
      <c r="CT164" s="1"/>
      <c r="CU164" s="114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16"/>
      <c r="DH164" s="116"/>
      <c r="DI164" s="116"/>
      <c r="DJ164" s="116"/>
      <c r="DK164" s="116"/>
      <c r="DL164" s="1"/>
      <c r="DM164" s="1"/>
      <c r="DN164" s="1"/>
      <c r="DO164" s="1"/>
      <c r="DP164" s="1"/>
    </row>
    <row r="165">
      <c r="A165" s="161"/>
      <c r="B165" s="185" t="str">
        <f t="shared" si="59"/>
        <v>#REF!</v>
      </c>
      <c r="C165" s="208" t="s">
        <v>360</v>
      </c>
      <c r="D165" s="96" t="s">
        <v>368</v>
      </c>
      <c r="E165" s="97" t="str">
        <f t="shared" si="27"/>
        <v>N/A</v>
      </c>
      <c r="F165" s="98"/>
      <c r="G165" s="98"/>
      <c r="H165" s="98"/>
      <c r="I165" s="98"/>
      <c r="J165" s="98"/>
      <c r="K165" s="99"/>
      <c r="L165" s="98"/>
      <c r="M165" s="98"/>
      <c r="N165" s="98"/>
      <c r="O165" s="98"/>
      <c r="P165" s="98"/>
      <c r="Q165" s="100"/>
      <c r="R165" s="98"/>
      <c r="S165" s="98"/>
      <c r="T165" s="136">
        <v>2136.8</v>
      </c>
      <c r="U165" s="45"/>
      <c r="V165" s="45"/>
      <c r="W165" s="135">
        <v>0.0</v>
      </c>
      <c r="X165" s="139" t="str">
        <f t="shared" si="69"/>
        <v>#REF!</v>
      </c>
      <c r="Y165" s="140">
        <v>0.0</v>
      </c>
      <c r="Z165" s="135">
        <v>0.0</v>
      </c>
      <c r="AA165" s="110">
        <v>0.0</v>
      </c>
      <c r="AB165" s="141">
        <v>0.0</v>
      </c>
      <c r="AC165" s="110">
        <v>0.0</v>
      </c>
      <c r="AD165" s="124">
        <v>0.0</v>
      </c>
      <c r="AE165" s="110">
        <v>0.0</v>
      </c>
      <c r="AF165" s="124">
        <v>0.0</v>
      </c>
      <c r="AG165" s="110">
        <v>0.0</v>
      </c>
      <c r="AH165" s="124">
        <v>0.0</v>
      </c>
      <c r="AI165" s="110">
        <v>0.0</v>
      </c>
      <c r="AJ165" s="124" t="str">
        <f t="shared" si="61"/>
        <v>#REF!</v>
      </c>
      <c r="AK165" s="107"/>
      <c r="AL165" s="103"/>
      <c r="AM165" s="124" t="str">
        <f t="shared" si="62"/>
        <v>#REF!</v>
      </c>
      <c r="AN165" s="107"/>
      <c r="AO165" s="103"/>
      <c r="AP165" s="124" t="str">
        <f t="shared" si="63"/>
        <v>#REF!</v>
      </c>
      <c r="AQ165" s="107"/>
      <c r="AR165" s="110">
        <v>0.0</v>
      </c>
      <c r="AS165" s="124" t="str">
        <f t="shared" si="64"/>
        <v>#REF!</v>
      </c>
      <c r="AT165" s="107"/>
      <c r="AU165" s="110">
        <v>0.0</v>
      </c>
      <c r="AV165" s="107"/>
      <c r="AW165" s="110">
        <v>0.0</v>
      </c>
      <c r="AX165" s="107"/>
      <c r="AY165" s="110">
        <v>0.0</v>
      </c>
      <c r="AZ165" s="107"/>
      <c r="BA165" s="110">
        <v>0.0</v>
      </c>
      <c r="BB165" s="124" t="str">
        <f t="shared" si="65"/>
        <v>#REF!</v>
      </c>
      <c r="BC165" s="107"/>
      <c r="BD165" s="103"/>
      <c r="BE165" s="129" t="str">
        <f t="shared" si="66"/>
        <v>#REF!</v>
      </c>
      <c r="BF165" s="107"/>
      <c r="BG165" s="103"/>
      <c r="BH165" s="124" t="str">
        <f t="shared" si="67"/>
        <v>#REF!</v>
      </c>
      <c r="BI165" s="107"/>
      <c r="BJ165" s="103"/>
      <c r="BK165" s="124" t="str">
        <f t="shared" si="57"/>
        <v>#REF!</v>
      </c>
      <c r="BL165" s="107"/>
      <c r="BM165" s="103"/>
      <c r="BN165" s="124" t="str">
        <f t="shared" si="68"/>
        <v>#REF!</v>
      </c>
      <c r="BO165" s="107"/>
      <c r="BP165" s="103"/>
      <c r="BQ165" s="107"/>
      <c r="BR165" s="103"/>
      <c r="BS165" s="117" t="str">
        <f t="shared" si="30"/>
        <v>#REF!</v>
      </c>
      <c r="BT165" s="107"/>
      <c r="BU165" s="103"/>
      <c r="BV165" s="107"/>
      <c r="BW165" s="107" t="str">
        <f t="shared" si="31"/>
        <v>#REF!</v>
      </c>
      <c r="BX165" s="112"/>
      <c r="BY165" s="110">
        <v>0.0</v>
      </c>
      <c r="BZ165" s="2"/>
      <c r="CA165" s="2"/>
      <c r="CB165" s="112"/>
      <c r="CC165" s="110">
        <v>0.0</v>
      </c>
      <c r="CD165" s="112"/>
      <c r="CE165" s="110">
        <v>0.0</v>
      </c>
      <c r="CF165" s="112"/>
      <c r="CG165" s="110">
        <v>0.0</v>
      </c>
      <c r="CH165" s="112"/>
      <c r="CI165" s="110">
        <v>0.0</v>
      </c>
      <c r="CJ165" s="112"/>
      <c r="CK165" s="110">
        <v>0.0</v>
      </c>
      <c r="CL165" s="112"/>
      <c r="CM165" s="110">
        <v>0.0</v>
      </c>
      <c r="CN165" s="112"/>
      <c r="CO165" s="110">
        <v>0.0</v>
      </c>
      <c r="CP165" s="112"/>
      <c r="CQ165" s="110">
        <v>0.0</v>
      </c>
      <c r="CR165" s="113">
        <f t="shared" si="45"/>
        <v>0</v>
      </c>
      <c r="CS165" s="113">
        <f t="shared" si="26"/>
        <v>0</v>
      </c>
      <c r="CT165" s="1"/>
      <c r="CU165" s="114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16"/>
      <c r="DH165" s="116"/>
      <c r="DI165" s="116"/>
      <c r="DJ165" s="116"/>
      <c r="DK165" s="116"/>
      <c r="DL165" s="1"/>
      <c r="DM165" s="1"/>
      <c r="DN165" s="1"/>
      <c r="DO165" s="1"/>
      <c r="DP165" s="1"/>
    </row>
    <row r="166">
      <c r="A166" s="161"/>
      <c r="B166" s="185" t="str">
        <f t="shared" si="59"/>
        <v>#REF!</v>
      </c>
      <c r="C166" s="208" t="s">
        <v>360</v>
      </c>
      <c r="D166" s="96" t="s">
        <v>369</v>
      </c>
      <c r="E166" s="97" t="str">
        <f t="shared" si="27"/>
        <v>N/A</v>
      </c>
      <c r="F166" s="98"/>
      <c r="G166" s="98"/>
      <c r="H166" s="98"/>
      <c r="I166" s="98"/>
      <c r="J166" s="98"/>
      <c r="K166" s="99"/>
      <c r="L166" s="98"/>
      <c r="M166" s="98"/>
      <c r="N166" s="98"/>
      <c r="O166" s="98"/>
      <c r="P166" s="98"/>
      <c r="Q166" s="100"/>
      <c r="R166" s="47"/>
      <c r="S166" s="98"/>
      <c r="T166" s="138">
        <v>0.0</v>
      </c>
      <c r="U166" s="209">
        <v>0.0</v>
      </c>
      <c r="V166" s="45"/>
      <c r="W166" s="144">
        <v>0.0</v>
      </c>
      <c r="X166" s="210" t="str">
        <f t="shared" si="69"/>
        <v>#REF!</v>
      </c>
      <c r="Y166" s="140">
        <v>0.0</v>
      </c>
      <c r="Z166" s="135">
        <v>0.0</v>
      </c>
      <c r="AA166" s="110">
        <v>0.0</v>
      </c>
      <c r="AB166" s="141">
        <v>0.0</v>
      </c>
      <c r="AC166" s="110">
        <v>0.0</v>
      </c>
      <c r="AD166" s="124">
        <v>0.0</v>
      </c>
      <c r="AE166" s="110">
        <v>0.0</v>
      </c>
      <c r="AF166" s="124">
        <v>0.0</v>
      </c>
      <c r="AG166" s="110">
        <v>0.0</v>
      </c>
      <c r="AH166" s="124">
        <v>0.0</v>
      </c>
      <c r="AI166" s="110">
        <v>0.0</v>
      </c>
      <c r="AJ166" s="124" t="str">
        <f t="shared" si="61"/>
        <v>#REF!</v>
      </c>
      <c r="AK166" s="107"/>
      <c r="AL166" s="103"/>
      <c r="AM166" s="124" t="str">
        <f t="shared" si="62"/>
        <v>#REF!</v>
      </c>
      <c r="AN166" s="107"/>
      <c r="AO166" s="103"/>
      <c r="AP166" s="124" t="str">
        <f t="shared" si="63"/>
        <v>#REF!</v>
      </c>
      <c r="AQ166" s="107"/>
      <c r="AR166" s="110">
        <v>0.0</v>
      </c>
      <c r="AS166" s="124" t="str">
        <f t="shared" si="64"/>
        <v>#REF!</v>
      </c>
      <c r="AT166" s="107"/>
      <c r="AU166" s="110">
        <v>0.0</v>
      </c>
      <c r="AV166" s="107"/>
      <c r="AW166" s="110">
        <v>0.0</v>
      </c>
      <c r="AX166" s="107"/>
      <c r="AY166" s="110">
        <v>0.0</v>
      </c>
      <c r="AZ166" s="107"/>
      <c r="BA166" s="110">
        <v>0.0</v>
      </c>
      <c r="BB166" s="124" t="str">
        <f t="shared" si="65"/>
        <v>#REF!</v>
      </c>
      <c r="BC166" s="107"/>
      <c r="BD166" s="103"/>
      <c r="BE166" s="129" t="str">
        <f t="shared" si="66"/>
        <v>#REF!</v>
      </c>
      <c r="BF166" s="107"/>
      <c r="BG166" s="103"/>
      <c r="BH166" s="124" t="str">
        <f t="shared" si="67"/>
        <v>#REF!</v>
      </c>
      <c r="BI166" s="107"/>
      <c r="BJ166" s="103"/>
      <c r="BK166" s="124" t="str">
        <f t="shared" si="57"/>
        <v>#REF!</v>
      </c>
      <c r="BL166" s="107"/>
      <c r="BM166" s="103"/>
      <c r="BN166" s="124" t="str">
        <f t="shared" si="68"/>
        <v>#REF!</v>
      </c>
      <c r="BO166" s="107"/>
      <c r="BP166" s="103"/>
      <c r="BQ166" s="107"/>
      <c r="BR166" s="103"/>
      <c r="BS166" s="117" t="str">
        <f t="shared" si="30"/>
        <v>#REF!</v>
      </c>
      <c r="BT166" s="107"/>
      <c r="BU166" s="103"/>
      <c r="BV166" s="107"/>
      <c r="BW166" s="107" t="str">
        <f t="shared" si="31"/>
        <v>#REF!</v>
      </c>
      <c r="BX166" s="112"/>
      <c r="BY166" s="110">
        <v>0.0</v>
      </c>
      <c r="BZ166" s="2"/>
      <c r="CA166" s="2"/>
      <c r="CB166" s="112"/>
      <c r="CC166" s="110">
        <v>0.0</v>
      </c>
      <c r="CD166" s="112"/>
      <c r="CE166" s="110">
        <v>0.0</v>
      </c>
      <c r="CF166" s="112"/>
      <c r="CG166" s="110">
        <v>0.0</v>
      </c>
      <c r="CH166" s="112"/>
      <c r="CI166" s="110">
        <v>0.0</v>
      </c>
      <c r="CJ166" s="112"/>
      <c r="CK166" s="110">
        <v>0.0</v>
      </c>
      <c r="CL166" s="112"/>
      <c r="CM166" s="110">
        <v>0.0</v>
      </c>
      <c r="CN166" s="112"/>
      <c r="CO166" s="110">
        <v>0.0</v>
      </c>
      <c r="CP166" s="112"/>
      <c r="CQ166" s="110">
        <v>0.0</v>
      </c>
      <c r="CR166" s="113">
        <f t="shared" si="45"/>
        <v>0</v>
      </c>
      <c r="CS166" s="113">
        <f t="shared" si="26"/>
        <v>0</v>
      </c>
      <c r="CT166" s="1"/>
      <c r="CU166" s="114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16"/>
      <c r="DH166" s="116"/>
      <c r="DI166" s="116"/>
      <c r="DJ166" s="116"/>
      <c r="DK166" s="116"/>
      <c r="DL166" s="1"/>
      <c r="DM166" s="1"/>
      <c r="DN166" s="1"/>
      <c r="DO166" s="1"/>
      <c r="DP166" s="1"/>
    </row>
    <row r="167">
      <c r="A167" s="189" t="s">
        <v>210</v>
      </c>
      <c r="B167" s="185" t="str">
        <f t="shared" si="59"/>
        <v>#REF!</v>
      </c>
      <c r="C167" s="208" t="s">
        <v>360</v>
      </c>
      <c r="D167" s="96" t="s">
        <v>370</v>
      </c>
      <c r="E167" s="97" t="str">
        <f t="shared" si="27"/>
        <v>N/A</v>
      </c>
      <c r="F167" s="98"/>
      <c r="G167" s="98"/>
      <c r="H167" s="98"/>
      <c r="I167" s="98"/>
      <c r="J167" s="98"/>
      <c r="K167" s="99"/>
      <c r="L167" s="98"/>
      <c r="M167" s="98"/>
      <c r="N167" s="98"/>
      <c r="O167" s="98"/>
      <c r="P167" s="98"/>
      <c r="Q167" s="100"/>
      <c r="R167" s="98"/>
      <c r="S167" s="136">
        <v>55777.33</v>
      </c>
      <c r="T167" s="47"/>
      <c r="U167" s="47"/>
      <c r="V167" s="45"/>
      <c r="W167" s="144">
        <v>0.0</v>
      </c>
      <c r="X167" s="210" t="str">
        <f t="shared" si="69"/>
        <v>#REF!</v>
      </c>
      <c r="Y167" s="140">
        <v>0.0</v>
      </c>
      <c r="Z167" s="135">
        <v>0.0</v>
      </c>
      <c r="AA167" s="110">
        <v>0.0</v>
      </c>
      <c r="AB167" s="141">
        <v>0.0</v>
      </c>
      <c r="AC167" s="110">
        <v>0.0</v>
      </c>
      <c r="AD167" s="124">
        <v>0.0</v>
      </c>
      <c r="AE167" s="110">
        <v>0.0</v>
      </c>
      <c r="AF167" s="124">
        <v>0.0</v>
      </c>
      <c r="AG167" s="110">
        <v>0.0</v>
      </c>
      <c r="AH167" s="124">
        <v>0.0</v>
      </c>
      <c r="AI167" s="110">
        <v>0.0</v>
      </c>
      <c r="AJ167" s="124" t="str">
        <f t="shared" si="61"/>
        <v>#REF!</v>
      </c>
      <c r="AK167" s="107"/>
      <c r="AL167" s="103"/>
      <c r="AM167" s="124" t="str">
        <f t="shared" si="62"/>
        <v>#REF!</v>
      </c>
      <c r="AN167" s="107"/>
      <c r="AO167" s="103"/>
      <c r="AP167" s="124" t="str">
        <f t="shared" si="63"/>
        <v>#REF!</v>
      </c>
      <c r="AQ167" s="107"/>
      <c r="AR167" s="110">
        <v>0.0</v>
      </c>
      <c r="AS167" s="124" t="str">
        <f t="shared" si="64"/>
        <v>#REF!</v>
      </c>
      <c r="AT167" s="107"/>
      <c r="AU167" s="110">
        <v>0.0</v>
      </c>
      <c r="AV167" s="107"/>
      <c r="AW167" s="110">
        <v>0.0</v>
      </c>
      <c r="AX167" s="107"/>
      <c r="AY167" s="110">
        <v>0.0</v>
      </c>
      <c r="AZ167" s="107"/>
      <c r="BA167" s="110">
        <v>0.0</v>
      </c>
      <c r="BB167" s="124" t="str">
        <f t="shared" si="65"/>
        <v>#REF!</v>
      </c>
      <c r="BC167" s="107"/>
      <c r="BD167" s="103"/>
      <c r="BE167" s="129" t="str">
        <f t="shared" si="66"/>
        <v>#REF!</v>
      </c>
      <c r="BF167" s="107"/>
      <c r="BG167" s="103"/>
      <c r="BH167" s="124" t="str">
        <f t="shared" si="67"/>
        <v>#REF!</v>
      </c>
      <c r="BI167" s="107"/>
      <c r="BJ167" s="103"/>
      <c r="BK167" s="124" t="str">
        <f t="shared" si="57"/>
        <v>#REF!</v>
      </c>
      <c r="BL167" s="107"/>
      <c r="BM167" s="103"/>
      <c r="BN167" s="124" t="str">
        <f t="shared" si="68"/>
        <v>#REF!</v>
      </c>
      <c r="BO167" s="107"/>
      <c r="BP167" s="103"/>
      <c r="BQ167" s="107"/>
      <c r="BR167" s="103"/>
      <c r="BS167" s="117" t="str">
        <f t="shared" si="30"/>
        <v>#REF!</v>
      </c>
      <c r="BT167" s="107"/>
      <c r="BU167" s="103"/>
      <c r="BV167" s="107"/>
      <c r="BW167" s="107" t="str">
        <f t="shared" si="31"/>
        <v>#REF!</v>
      </c>
      <c r="BX167" s="112"/>
      <c r="BY167" s="110">
        <v>0.0</v>
      </c>
      <c r="BZ167" s="2"/>
      <c r="CA167" s="2"/>
      <c r="CB167" s="112"/>
      <c r="CC167" s="110">
        <v>0.0</v>
      </c>
      <c r="CD167" s="112"/>
      <c r="CE167" s="110">
        <v>0.0</v>
      </c>
      <c r="CF167" s="112"/>
      <c r="CG167" s="110">
        <v>0.0</v>
      </c>
      <c r="CH167" s="112"/>
      <c r="CI167" s="110">
        <v>0.0</v>
      </c>
      <c r="CJ167" s="112"/>
      <c r="CK167" s="110">
        <v>0.0</v>
      </c>
      <c r="CL167" s="112"/>
      <c r="CM167" s="110">
        <v>0.0</v>
      </c>
      <c r="CN167" s="112"/>
      <c r="CO167" s="110">
        <v>0.0</v>
      </c>
      <c r="CP167" s="112"/>
      <c r="CQ167" s="110">
        <v>0.0</v>
      </c>
      <c r="CR167" s="113">
        <f t="shared" si="45"/>
        <v>0</v>
      </c>
      <c r="CS167" s="113">
        <f t="shared" si="26"/>
        <v>0</v>
      </c>
      <c r="CT167" s="1"/>
      <c r="CU167" s="114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84">
        <v>2.0</v>
      </c>
      <c r="DH167" s="184">
        <v>2.0</v>
      </c>
      <c r="DI167" s="184">
        <v>0.0</v>
      </c>
      <c r="DJ167" s="184">
        <v>0.0</v>
      </c>
      <c r="DK167" s="184">
        <v>2.0</v>
      </c>
      <c r="DL167" s="1"/>
      <c r="DM167" s="1"/>
      <c r="DN167" s="1"/>
      <c r="DO167" s="1"/>
      <c r="DP167" s="1"/>
    </row>
    <row r="168">
      <c r="A168" s="161"/>
      <c r="B168" s="185" t="str">
        <f t="shared" si="59"/>
        <v>#REF!</v>
      </c>
      <c r="C168" s="208" t="s">
        <v>360</v>
      </c>
      <c r="D168" s="96" t="s">
        <v>371</v>
      </c>
      <c r="E168" s="97" t="str">
        <f t="shared" si="27"/>
        <v>N/A</v>
      </c>
      <c r="F168" s="133">
        <v>1294452.0</v>
      </c>
      <c r="G168" s="133">
        <v>1139118.54</v>
      </c>
      <c r="H168" s="133">
        <f t="shared" ref="H168:H198" si="79">SUM(F168-G168)</f>
        <v>155333.46</v>
      </c>
      <c r="I168" s="133">
        <v>512109.56</v>
      </c>
      <c r="J168" s="133">
        <f t="shared" ref="J168:J198" si="80">+SUM(M168-I168)</f>
        <v>47580.24</v>
      </c>
      <c r="K168" s="134">
        <v>44.95665218476736</v>
      </c>
      <c r="L168" s="133">
        <v>581942.2833387648</v>
      </c>
      <c r="M168" s="133">
        <v>559689.8</v>
      </c>
      <c r="N168" s="133">
        <v>0.0</v>
      </c>
      <c r="O168" s="133">
        <v>-22252.483338764756</v>
      </c>
      <c r="P168" s="135">
        <f t="shared" ref="P168:P198" si="81">SUM(F168-M168)</f>
        <v>734762.2</v>
      </c>
      <c r="Q168" s="136">
        <v>42160.0</v>
      </c>
      <c r="R168" s="135">
        <v>0.0</v>
      </c>
      <c r="S168" s="138">
        <v>0.0</v>
      </c>
      <c r="T168" s="45"/>
      <c r="U168" s="45"/>
      <c r="V168" s="45"/>
      <c r="W168" s="144">
        <v>0.0</v>
      </c>
      <c r="X168" s="210" t="str">
        <f t="shared" si="69"/>
        <v>#REF!</v>
      </c>
      <c r="Y168" s="140">
        <v>0.0</v>
      </c>
      <c r="Z168" s="135">
        <v>0.0</v>
      </c>
      <c r="AA168" s="110">
        <v>0.0</v>
      </c>
      <c r="AB168" s="141">
        <v>0.0</v>
      </c>
      <c r="AC168" s="110">
        <v>0.0</v>
      </c>
      <c r="AD168" s="138">
        <v>0.0</v>
      </c>
      <c r="AE168" s="110">
        <v>0.0</v>
      </c>
      <c r="AF168" s="138">
        <v>0.0</v>
      </c>
      <c r="AG168" s="110">
        <v>0.0</v>
      </c>
      <c r="AH168" s="138">
        <v>0.0</v>
      </c>
      <c r="AI168" s="110">
        <v>0.0</v>
      </c>
      <c r="AJ168" s="124" t="str">
        <f t="shared" si="61"/>
        <v>#REF!</v>
      </c>
      <c r="AK168" s="45"/>
      <c r="AL168" s="103"/>
      <c r="AM168" s="124" t="str">
        <f t="shared" si="62"/>
        <v>#REF!</v>
      </c>
      <c r="AN168" s="45"/>
      <c r="AO168" s="103"/>
      <c r="AP168" s="124" t="str">
        <f t="shared" si="63"/>
        <v>#REF!</v>
      </c>
      <c r="AQ168" s="45"/>
      <c r="AR168" s="110">
        <v>0.0</v>
      </c>
      <c r="AS168" s="138" t="str">
        <f t="shared" si="64"/>
        <v>#REF!</v>
      </c>
      <c r="AT168" s="45"/>
      <c r="AU168" s="110">
        <v>0.0</v>
      </c>
      <c r="AV168" s="107"/>
      <c r="AW168" s="110">
        <v>0.0</v>
      </c>
      <c r="AX168" s="107"/>
      <c r="AY168" s="110">
        <v>0.0</v>
      </c>
      <c r="AZ168" s="107"/>
      <c r="BA168" s="110">
        <v>0.0</v>
      </c>
      <c r="BB168" s="124" t="str">
        <f t="shared" si="65"/>
        <v>#REF!</v>
      </c>
      <c r="BC168" s="107"/>
      <c r="BD168" s="103"/>
      <c r="BE168" s="129" t="str">
        <f t="shared" si="66"/>
        <v>#REF!</v>
      </c>
      <c r="BF168" s="107"/>
      <c r="BG168" s="103"/>
      <c r="BH168" s="124" t="str">
        <f t="shared" si="67"/>
        <v>#REF!</v>
      </c>
      <c r="BI168" s="107"/>
      <c r="BJ168" s="103"/>
      <c r="BK168" s="124" t="str">
        <f t="shared" si="57"/>
        <v>#REF!</v>
      </c>
      <c r="BL168" s="107"/>
      <c r="BM168" s="103"/>
      <c r="BN168" s="124" t="str">
        <f t="shared" si="68"/>
        <v>#REF!</v>
      </c>
      <c r="BO168" s="107"/>
      <c r="BP168" s="103"/>
      <c r="BQ168" s="107"/>
      <c r="BR168" s="103"/>
      <c r="BS168" s="117" t="str">
        <f t="shared" si="30"/>
        <v>#REF!</v>
      </c>
      <c r="BT168" s="107"/>
      <c r="BU168" s="103"/>
      <c r="BV168" s="107"/>
      <c r="BW168" s="107" t="str">
        <f t="shared" si="31"/>
        <v>#REF!</v>
      </c>
      <c r="BX168" s="112"/>
      <c r="BY168" s="110">
        <v>0.0</v>
      </c>
      <c r="BZ168" s="2"/>
      <c r="CA168" s="2"/>
      <c r="CB168" s="112"/>
      <c r="CC168" s="110">
        <v>0.0</v>
      </c>
      <c r="CD168" s="112"/>
      <c r="CE168" s="110">
        <v>0.0</v>
      </c>
      <c r="CF168" s="112"/>
      <c r="CG168" s="110">
        <v>0.0</v>
      </c>
      <c r="CH168" s="112"/>
      <c r="CI168" s="110">
        <v>0.0</v>
      </c>
      <c r="CJ168" s="112"/>
      <c r="CK168" s="110">
        <v>0.0</v>
      </c>
      <c r="CL168" s="112"/>
      <c r="CM168" s="110">
        <v>0.0</v>
      </c>
      <c r="CN168" s="112"/>
      <c r="CO168" s="110">
        <v>0.0</v>
      </c>
      <c r="CP168" s="112"/>
      <c r="CQ168" s="110">
        <v>0.0</v>
      </c>
      <c r="CR168" s="113">
        <f t="shared" si="45"/>
        <v>0</v>
      </c>
      <c r="CS168" s="113">
        <f t="shared" si="26"/>
        <v>0</v>
      </c>
      <c r="CT168" s="1"/>
      <c r="CU168" s="114"/>
      <c r="CV168" s="1"/>
      <c r="CW168" s="1"/>
      <c r="CX168" s="1"/>
      <c r="CY168" s="1"/>
      <c r="CZ168" s="1"/>
      <c r="DA168" s="1"/>
      <c r="DB168" s="1"/>
      <c r="DC168" s="1"/>
      <c r="DD168" s="1"/>
      <c r="DE168" s="61"/>
      <c r="DF168" s="61"/>
      <c r="DG168" s="115"/>
      <c r="DH168" s="116"/>
      <c r="DI168" s="116"/>
      <c r="DJ168" s="116"/>
      <c r="DK168" s="116"/>
      <c r="DL168" s="1"/>
      <c r="DM168" s="1"/>
      <c r="DN168" s="1"/>
      <c r="DO168" s="1"/>
      <c r="DP168" s="1"/>
    </row>
    <row r="169">
      <c r="A169" s="161"/>
      <c r="B169" s="185" t="str">
        <f t="shared" si="59"/>
        <v>#REF!</v>
      </c>
      <c r="C169" s="208" t="s">
        <v>372</v>
      </c>
      <c r="D169" s="96" t="s">
        <v>373</v>
      </c>
      <c r="E169" s="97" t="str">
        <f t="shared" si="27"/>
        <v>N/A</v>
      </c>
      <c r="F169" s="133">
        <v>4388.8</v>
      </c>
      <c r="G169" s="133">
        <v>4343.03</v>
      </c>
      <c r="H169" s="133">
        <f t="shared" si="79"/>
        <v>45.77</v>
      </c>
      <c r="I169" s="133">
        <v>4343.03</v>
      </c>
      <c r="J169" s="133">
        <f t="shared" si="80"/>
        <v>45.77</v>
      </c>
      <c r="K169" s="134">
        <v>100.0</v>
      </c>
      <c r="L169" s="133">
        <v>4388.8</v>
      </c>
      <c r="M169" s="133">
        <v>4388.8</v>
      </c>
      <c r="N169" s="133">
        <v>0.0</v>
      </c>
      <c r="O169" s="133">
        <v>0.0</v>
      </c>
      <c r="P169" s="135">
        <f t="shared" si="81"/>
        <v>0</v>
      </c>
      <c r="Q169" s="100"/>
      <c r="R169" s="98"/>
      <c r="S169" s="98"/>
      <c r="T169" s="45"/>
      <c r="U169" s="45"/>
      <c r="V169" s="45"/>
      <c r="W169" s="144">
        <v>0.0</v>
      </c>
      <c r="X169" s="210" t="str">
        <f t="shared" si="69"/>
        <v>#REF!</v>
      </c>
      <c r="Y169" s="140">
        <v>0.0</v>
      </c>
      <c r="Z169" s="135">
        <v>0.0</v>
      </c>
      <c r="AA169" s="110">
        <v>0.0</v>
      </c>
      <c r="AB169" s="141">
        <v>0.0</v>
      </c>
      <c r="AC169" s="110">
        <v>0.0</v>
      </c>
      <c r="AD169" s="124">
        <v>0.0</v>
      </c>
      <c r="AE169" s="110">
        <v>0.0</v>
      </c>
      <c r="AF169" s="124">
        <v>0.0</v>
      </c>
      <c r="AG169" s="110">
        <v>0.0</v>
      </c>
      <c r="AH169" s="124">
        <v>0.0</v>
      </c>
      <c r="AI169" s="110">
        <v>0.0</v>
      </c>
      <c r="AJ169" s="124" t="str">
        <f t="shared" si="61"/>
        <v>#REF!</v>
      </c>
      <c r="AK169" s="45"/>
      <c r="AL169" s="103"/>
      <c r="AM169" s="124" t="str">
        <f t="shared" si="62"/>
        <v>#REF!</v>
      </c>
      <c r="AN169" s="107"/>
      <c r="AO169" s="103"/>
      <c r="AP169" s="124" t="str">
        <f t="shared" si="63"/>
        <v>#REF!</v>
      </c>
      <c r="AQ169" s="107"/>
      <c r="AR169" s="110">
        <v>0.0</v>
      </c>
      <c r="AS169" s="124" t="str">
        <f t="shared" si="64"/>
        <v>#REF!</v>
      </c>
      <c r="AT169" s="107"/>
      <c r="AU169" s="110">
        <v>0.0</v>
      </c>
      <c r="AV169" s="107"/>
      <c r="AW169" s="110">
        <v>0.0</v>
      </c>
      <c r="AX169" s="107"/>
      <c r="AY169" s="110">
        <v>0.0</v>
      </c>
      <c r="AZ169" s="107"/>
      <c r="BA169" s="110">
        <v>0.0</v>
      </c>
      <c r="BB169" s="124" t="str">
        <f t="shared" si="65"/>
        <v>#REF!</v>
      </c>
      <c r="BC169" s="107"/>
      <c r="BD169" s="103"/>
      <c r="BE169" s="129" t="str">
        <f t="shared" si="66"/>
        <v>#REF!</v>
      </c>
      <c r="BF169" s="107"/>
      <c r="BG169" s="103"/>
      <c r="BH169" s="124" t="str">
        <f t="shared" si="67"/>
        <v>#REF!</v>
      </c>
      <c r="BI169" s="107"/>
      <c r="BJ169" s="103"/>
      <c r="BK169" s="124" t="str">
        <f t="shared" si="57"/>
        <v>#REF!</v>
      </c>
      <c r="BL169" s="107"/>
      <c r="BM169" s="103"/>
      <c r="BN169" s="124" t="str">
        <f t="shared" si="68"/>
        <v>#REF!</v>
      </c>
      <c r="BO169" s="107"/>
      <c r="BP169" s="103"/>
      <c r="BQ169" s="107"/>
      <c r="BR169" s="103"/>
      <c r="BS169" s="117" t="str">
        <f t="shared" si="30"/>
        <v>#REF!</v>
      </c>
      <c r="BT169" s="107"/>
      <c r="BU169" s="103"/>
      <c r="BV169" s="107"/>
      <c r="BW169" s="107" t="str">
        <f t="shared" si="31"/>
        <v>#REF!</v>
      </c>
      <c r="BX169" s="112"/>
      <c r="BY169" s="110">
        <v>0.0</v>
      </c>
      <c r="BZ169" s="2"/>
      <c r="CA169" s="2"/>
      <c r="CB169" s="112"/>
      <c r="CC169" s="110">
        <v>0.0</v>
      </c>
      <c r="CD169" s="112"/>
      <c r="CE169" s="110">
        <v>0.0</v>
      </c>
      <c r="CF169" s="112"/>
      <c r="CG169" s="110">
        <v>0.0</v>
      </c>
      <c r="CH169" s="112"/>
      <c r="CI169" s="110">
        <v>0.0</v>
      </c>
      <c r="CJ169" s="112"/>
      <c r="CK169" s="110">
        <v>0.0</v>
      </c>
      <c r="CL169" s="112"/>
      <c r="CM169" s="110">
        <v>0.0</v>
      </c>
      <c r="CN169" s="112"/>
      <c r="CO169" s="110">
        <v>0.0</v>
      </c>
      <c r="CP169" s="112"/>
      <c r="CQ169" s="110">
        <v>0.0</v>
      </c>
      <c r="CR169" s="113">
        <f t="shared" si="45"/>
        <v>0</v>
      </c>
      <c r="CS169" s="113">
        <f t="shared" si="26"/>
        <v>0</v>
      </c>
      <c r="CT169" s="1"/>
      <c r="CU169" s="114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16"/>
      <c r="DH169" s="116"/>
      <c r="DI169" s="116"/>
      <c r="DJ169" s="116"/>
      <c r="DK169" s="116"/>
      <c r="DL169" s="1"/>
      <c r="DM169" s="1"/>
      <c r="DN169" s="1"/>
      <c r="DO169" s="1"/>
      <c r="DP169" s="1"/>
    </row>
    <row r="170">
      <c r="A170" s="93"/>
      <c r="B170" s="185" t="str">
        <f t="shared" si="59"/>
        <v>#REF!</v>
      </c>
      <c r="C170" s="208" t="s">
        <v>374</v>
      </c>
      <c r="D170" s="96" t="s">
        <v>375</v>
      </c>
      <c r="E170" s="97" t="str">
        <f t="shared" si="27"/>
        <v>N/A</v>
      </c>
      <c r="F170" s="133">
        <v>397385.65</v>
      </c>
      <c r="G170" s="133">
        <v>277680.24</v>
      </c>
      <c r="H170" s="133">
        <f t="shared" si="79"/>
        <v>119705.41</v>
      </c>
      <c r="I170" s="133">
        <v>285954.99</v>
      </c>
      <c r="J170" s="133">
        <f t="shared" si="80"/>
        <v>102906.93</v>
      </c>
      <c r="K170" s="134">
        <v>102.97995636995992</v>
      </c>
      <c r="L170" s="133">
        <v>409227.56899048167</v>
      </c>
      <c r="M170" s="133">
        <v>388861.92</v>
      </c>
      <c r="N170" s="133">
        <v>0.0</v>
      </c>
      <c r="O170" s="133">
        <v>-20365.648990481644</v>
      </c>
      <c r="P170" s="135">
        <f t="shared" si="81"/>
        <v>8523.73</v>
      </c>
      <c r="Q170" s="100"/>
      <c r="R170" s="98"/>
      <c r="S170" s="98"/>
      <c r="T170" s="136">
        <v>2732.2</v>
      </c>
      <c r="U170" s="45"/>
      <c r="V170" s="136">
        <v>1859.92</v>
      </c>
      <c r="W170" s="144">
        <v>0.0</v>
      </c>
      <c r="X170" s="210" t="str">
        <f t="shared" si="69"/>
        <v>#REF!</v>
      </c>
      <c r="Y170" s="140">
        <v>0.0</v>
      </c>
      <c r="Z170" s="135">
        <v>0.0</v>
      </c>
      <c r="AA170" s="110">
        <v>0.0</v>
      </c>
      <c r="AB170" s="141">
        <v>0.0</v>
      </c>
      <c r="AC170" s="110">
        <v>0.0</v>
      </c>
      <c r="AD170" s="124">
        <v>0.0</v>
      </c>
      <c r="AE170" s="110">
        <v>0.0</v>
      </c>
      <c r="AF170" s="124">
        <v>0.0</v>
      </c>
      <c r="AG170" s="110">
        <v>0.0</v>
      </c>
      <c r="AH170" s="124">
        <v>0.0</v>
      </c>
      <c r="AI170" s="110">
        <v>0.0</v>
      </c>
      <c r="AJ170" s="124" t="str">
        <f t="shared" si="61"/>
        <v>#REF!</v>
      </c>
      <c r="AK170" s="45"/>
      <c r="AL170" s="103"/>
      <c r="AM170" s="124" t="str">
        <f t="shared" si="62"/>
        <v>#REF!</v>
      </c>
      <c r="AN170" s="45"/>
      <c r="AO170" s="103"/>
      <c r="AP170" s="124" t="str">
        <f t="shared" si="63"/>
        <v>#REF!</v>
      </c>
      <c r="AQ170" s="107"/>
      <c r="AR170" s="110">
        <v>0.0</v>
      </c>
      <c r="AS170" s="124" t="str">
        <f t="shared" si="64"/>
        <v>#REF!</v>
      </c>
      <c r="AT170" s="107"/>
      <c r="AU170" s="110">
        <v>0.0</v>
      </c>
      <c r="AV170" s="107"/>
      <c r="AW170" s="110">
        <v>0.0</v>
      </c>
      <c r="AX170" s="107"/>
      <c r="AY170" s="110">
        <v>0.0</v>
      </c>
      <c r="AZ170" s="107"/>
      <c r="BA170" s="110">
        <v>0.0</v>
      </c>
      <c r="BB170" s="124" t="str">
        <f t="shared" si="65"/>
        <v>#REF!</v>
      </c>
      <c r="BC170" s="107"/>
      <c r="BD170" s="103"/>
      <c r="BE170" s="129" t="str">
        <f t="shared" si="66"/>
        <v>#REF!</v>
      </c>
      <c r="BF170" s="107"/>
      <c r="BG170" s="103"/>
      <c r="BH170" s="124" t="str">
        <f t="shared" si="67"/>
        <v>#REF!</v>
      </c>
      <c r="BI170" s="107"/>
      <c r="BJ170" s="103"/>
      <c r="BK170" s="124" t="str">
        <f t="shared" si="57"/>
        <v>#REF!</v>
      </c>
      <c r="BL170" s="107"/>
      <c r="BM170" s="103"/>
      <c r="BN170" s="124" t="str">
        <f t="shared" si="68"/>
        <v>#REF!</v>
      </c>
      <c r="BO170" s="107"/>
      <c r="BP170" s="103"/>
      <c r="BQ170" s="107"/>
      <c r="BR170" s="103"/>
      <c r="BS170" s="117" t="str">
        <f t="shared" si="30"/>
        <v>#REF!</v>
      </c>
      <c r="BT170" s="107"/>
      <c r="BU170" s="103"/>
      <c r="BV170" s="107"/>
      <c r="BW170" s="107" t="str">
        <f t="shared" si="31"/>
        <v>#REF!</v>
      </c>
      <c r="BX170" s="112"/>
      <c r="BY170" s="110">
        <v>0.0</v>
      </c>
      <c r="BZ170" s="2"/>
      <c r="CA170" s="2"/>
      <c r="CB170" s="112"/>
      <c r="CC170" s="110">
        <v>0.0</v>
      </c>
      <c r="CD170" s="112"/>
      <c r="CE170" s="110">
        <v>0.0</v>
      </c>
      <c r="CF170" s="112"/>
      <c r="CG170" s="110">
        <v>0.0</v>
      </c>
      <c r="CH170" s="112"/>
      <c r="CI170" s="110">
        <v>0.0</v>
      </c>
      <c r="CJ170" s="112"/>
      <c r="CK170" s="110">
        <v>0.0</v>
      </c>
      <c r="CL170" s="112"/>
      <c r="CM170" s="110">
        <v>0.0</v>
      </c>
      <c r="CN170" s="112"/>
      <c r="CO170" s="110">
        <v>0.0</v>
      </c>
      <c r="CP170" s="112"/>
      <c r="CQ170" s="110">
        <v>0.0</v>
      </c>
      <c r="CR170" s="113">
        <f t="shared" si="45"/>
        <v>0</v>
      </c>
      <c r="CS170" s="113">
        <f t="shared" si="26"/>
        <v>0</v>
      </c>
      <c r="CT170" s="1"/>
      <c r="CU170" s="114"/>
      <c r="CV170" s="1"/>
      <c r="CW170" s="1"/>
      <c r="CX170" s="196"/>
      <c r="CY170" s="1"/>
      <c r="CZ170" s="1"/>
      <c r="DA170" s="1"/>
      <c r="DB170" s="1"/>
      <c r="DC170" s="1"/>
      <c r="DD170" s="1"/>
      <c r="DE170" s="61"/>
      <c r="DF170" s="61"/>
      <c r="DG170" s="115"/>
      <c r="DH170" s="116"/>
      <c r="DI170" s="116"/>
      <c r="DJ170" s="116"/>
      <c r="DK170" s="116"/>
      <c r="DL170" s="1"/>
      <c r="DM170" s="1"/>
      <c r="DN170" s="1"/>
      <c r="DO170" s="1"/>
      <c r="DP170" s="1"/>
    </row>
    <row r="171">
      <c r="A171" s="93"/>
      <c r="B171" s="185" t="str">
        <f t="shared" si="59"/>
        <v>#REF!</v>
      </c>
      <c r="C171" s="208" t="s">
        <v>376</v>
      </c>
      <c r="D171" s="96" t="s">
        <v>377</v>
      </c>
      <c r="E171" s="97" t="str">
        <f t="shared" si="27"/>
        <v>N/A</v>
      </c>
      <c r="F171" s="133">
        <v>1920.0</v>
      </c>
      <c r="G171" s="133">
        <v>0.0</v>
      </c>
      <c r="H171" s="133">
        <f t="shared" si="79"/>
        <v>1920</v>
      </c>
      <c r="I171" s="133">
        <v>0.0</v>
      </c>
      <c r="J171" s="133">
        <f t="shared" si="80"/>
        <v>1920</v>
      </c>
      <c r="K171" s="134">
        <v>0.0</v>
      </c>
      <c r="L171" s="133">
        <v>0.0</v>
      </c>
      <c r="M171" s="133">
        <v>1920.0</v>
      </c>
      <c r="N171" s="133">
        <v>1920.0</v>
      </c>
      <c r="O171" s="133">
        <v>0.0</v>
      </c>
      <c r="P171" s="135">
        <f t="shared" si="81"/>
        <v>0</v>
      </c>
      <c r="Q171" s="100"/>
      <c r="R171" s="98"/>
      <c r="S171" s="98"/>
      <c r="T171" s="45"/>
      <c r="U171" s="45"/>
      <c r="V171" s="45"/>
      <c r="W171" s="144">
        <v>0.0</v>
      </c>
      <c r="X171" s="210" t="str">
        <f t="shared" si="69"/>
        <v>#REF!</v>
      </c>
      <c r="Y171" s="140">
        <v>0.0</v>
      </c>
      <c r="Z171" s="135">
        <v>0.0</v>
      </c>
      <c r="AA171" s="110">
        <v>0.0</v>
      </c>
      <c r="AB171" s="141">
        <v>0.0</v>
      </c>
      <c r="AC171" s="110">
        <v>0.0</v>
      </c>
      <c r="AD171" s="124">
        <v>0.0</v>
      </c>
      <c r="AE171" s="110">
        <v>0.0</v>
      </c>
      <c r="AF171" s="124">
        <v>0.0</v>
      </c>
      <c r="AG171" s="110">
        <v>0.0</v>
      </c>
      <c r="AH171" s="124">
        <v>0.0</v>
      </c>
      <c r="AI171" s="110">
        <v>0.0</v>
      </c>
      <c r="AJ171" s="124" t="str">
        <f t="shared" si="61"/>
        <v>#REF!</v>
      </c>
      <c r="AK171" s="107"/>
      <c r="AL171" s="103"/>
      <c r="AM171" s="124" t="str">
        <f t="shared" si="62"/>
        <v>#REF!</v>
      </c>
      <c r="AN171" s="45"/>
      <c r="AO171" s="103"/>
      <c r="AP171" s="124" t="str">
        <f t="shared" si="63"/>
        <v>#REF!</v>
      </c>
      <c r="AQ171" s="107"/>
      <c r="AR171" s="110">
        <v>0.0</v>
      </c>
      <c r="AS171" s="124" t="str">
        <f t="shared" si="64"/>
        <v>#REF!</v>
      </c>
      <c r="AT171" s="107"/>
      <c r="AU171" s="110">
        <v>0.0</v>
      </c>
      <c r="AV171" s="107"/>
      <c r="AW171" s="110">
        <v>0.0</v>
      </c>
      <c r="AX171" s="107"/>
      <c r="AY171" s="110">
        <v>0.0</v>
      </c>
      <c r="AZ171" s="107"/>
      <c r="BA171" s="110">
        <v>0.0</v>
      </c>
      <c r="BB171" s="124" t="str">
        <f t="shared" si="65"/>
        <v>#REF!</v>
      </c>
      <c r="BC171" s="107"/>
      <c r="BD171" s="103"/>
      <c r="BE171" s="129" t="str">
        <f t="shared" si="66"/>
        <v>#REF!</v>
      </c>
      <c r="BF171" s="107"/>
      <c r="BG171" s="103"/>
      <c r="BH171" s="124" t="str">
        <f t="shared" si="67"/>
        <v>#REF!</v>
      </c>
      <c r="BI171" s="107"/>
      <c r="BJ171" s="103"/>
      <c r="BK171" s="124" t="str">
        <f t="shared" si="57"/>
        <v>#REF!</v>
      </c>
      <c r="BL171" s="107"/>
      <c r="BM171" s="103"/>
      <c r="BN171" s="124" t="str">
        <f t="shared" si="68"/>
        <v>#REF!</v>
      </c>
      <c r="BO171" s="107"/>
      <c r="BP171" s="103"/>
      <c r="BQ171" s="107"/>
      <c r="BR171" s="103"/>
      <c r="BS171" s="117" t="str">
        <f t="shared" si="30"/>
        <v>#REF!</v>
      </c>
      <c r="BT171" s="107"/>
      <c r="BU171" s="103"/>
      <c r="BV171" s="107"/>
      <c r="BW171" s="107" t="str">
        <f t="shared" si="31"/>
        <v>#REF!</v>
      </c>
      <c r="BX171" s="112"/>
      <c r="BY171" s="110">
        <v>0.0</v>
      </c>
      <c r="BZ171" s="2"/>
      <c r="CA171" s="2"/>
      <c r="CB171" s="112"/>
      <c r="CC171" s="110">
        <v>0.0</v>
      </c>
      <c r="CD171" s="112"/>
      <c r="CE171" s="110">
        <v>0.0</v>
      </c>
      <c r="CF171" s="112"/>
      <c r="CG171" s="110">
        <v>0.0</v>
      </c>
      <c r="CH171" s="112"/>
      <c r="CI171" s="110">
        <v>0.0</v>
      </c>
      <c r="CJ171" s="112"/>
      <c r="CK171" s="110">
        <v>0.0</v>
      </c>
      <c r="CL171" s="112"/>
      <c r="CM171" s="110">
        <v>0.0</v>
      </c>
      <c r="CN171" s="112"/>
      <c r="CO171" s="110">
        <v>0.0</v>
      </c>
      <c r="CP171" s="112"/>
      <c r="CQ171" s="110">
        <v>0.0</v>
      </c>
      <c r="CR171" s="113">
        <f t="shared" si="45"/>
        <v>0</v>
      </c>
      <c r="CS171" s="113">
        <f t="shared" si="26"/>
        <v>0</v>
      </c>
      <c r="CT171" s="1"/>
      <c r="CU171" s="114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16"/>
      <c r="DH171" s="116"/>
      <c r="DI171" s="116"/>
      <c r="DJ171" s="116"/>
      <c r="DK171" s="116"/>
      <c r="DL171" s="1"/>
      <c r="DM171" s="1"/>
      <c r="DN171" s="1"/>
      <c r="DO171" s="1"/>
      <c r="DP171" s="1"/>
    </row>
    <row r="172">
      <c r="A172" s="93"/>
      <c r="B172" s="185" t="str">
        <f t="shared" si="59"/>
        <v>#REF!</v>
      </c>
      <c r="C172" s="208" t="s">
        <v>378</v>
      </c>
      <c r="D172" s="96" t="s">
        <v>379</v>
      </c>
      <c r="E172" s="97" t="str">
        <f t="shared" si="27"/>
        <v>N/A</v>
      </c>
      <c r="F172" s="133">
        <v>0.0</v>
      </c>
      <c r="G172" s="133">
        <v>52.35</v>
      </c>
      <c r="H172" s="133">
        <f t="shared" si="79"/>
        <v>-52.35</v>
      </c>
      <c r="I172" s="133">
        <v>52.35</v>
      </c>
      <c r="J172" s="133">
        <f t="shared" si="80"/>
        <v>-52.35</v>
      </c>
      <c r="K172" s="134">
        <v>100.0</v>
      </c>
      <c r="L172" s="133">
        <v>0.0</v>
      </c>
      <c r="M172" s="133">
        <v>0.0</v>
      </c>
      <c r="N172" s="133">
        <v>0.0</v>
      </c>
      <c r="O172" s="133">
        <v>0.0</v>
      </c>
      <c r="P172" s="135">
        <f t="shared" si="81"/>
        <v>0</v>
      </c>
      <c r="Q172" s="100"/>
      <c r="R172" s="98"/>
      <c r="S172" s="98"/>
      <c r="T172" s="45"/>
      <c r="U172" s="45"/>
      <c r="V172" s="45"/>
      <c r="W172" s="144">
        <v>0.0</v>
      </c>
      <c r="X172" s="210" t="str">
        <f t="shared" si="69"/>
        <v>#REF!</v>
      </c>
      <c r="Y172" s="140">
        <v>0.0</v>
      </c>
      <c r="Z172" s="135">
        <v>0.0</v>
      </c>
      <c r="AA172" s="110">
        <v>0.0</v>
      </c>
      <c r="AB172" s="141">
        <v>0.0</v>
      </c>
      <c r="AC172" s="110">
        <v>0.0</v>
      </c>
      <c r="AD172" s="124">
        <v>0.0</v>
      </c>
      <c r="AE172" s="110">
        <v>0.0</v>
      </c>
      <c r="AF172" s="124">
        <v>0.0</v>
      </c>
      <c r="AG172" s="110">
        <v>0.0</v>
      </c>
      <c r="AH172" s="124">
        <v>0.0</v>
      </c>
      <c r="AI172" s="110">
        <v>0.0</v>
      </c>
      <c r="AJ172" s="124" t="str">
        <f t="shared" si="61"/>
        <v>#REF!</v>
      </c>
      <c r="AK172" s="107"/>
      <c r="AL172" s="103"/>
      <c r="AM172" s="124" t="str">
        <f t="shared" si="62"/>
        <v>#REF!</v>
      </c>
      <c r="AN172" s="45"/>
      <c r="AO172" s="103"/>
      <c r="AP172" s="124" t="str">
        <f t="shared" si="63"/>
        <v>#REF!</v>
      </c>
      <c r="AQ172" s="107"/>
      <c r="AR172" s="110">
        <v>0.0</v>
      </c>
      <c r="AS172" s="124" t="str">
        <f t="shared" si="64"/>
        <v>#REF!</v>
      </c>
      <c r="AT172" s="107"/>
      <c r="AU172" s="110">
        <v>0.0</v>
      </c>
      <c r="AV172" s="107"/>
      <c r="AW172" s="110">
        <v>0.0</v>
      </c>
      <c r="AX172" s="107"/>
      <c r="AY172" s="110">
        <v>0.0</v>
      </c>
      <c r="AZ172" s="107"/>
      <c r="BA172" s="110">
        <v>0.0</v>
      </c>
      <c r="BB172" s="124" t="str">
        <f t="shared" si="65"/>
        <v>#REF!</v>
      </c>
      <c r="BC172" s="107"/>
      <c r="BD172" s="103"/>
      <c r="BE172" s="129" t="str">
        <f t="shared" si="66"/>
        <v>#REF!</v>
      </c>
      <c r="BF172" s="107"/>
      <c r="BG172" s="103"/>
      <c r="BH172" s="124" t="str">
        <f t="shared" si="67"/>
        <v>#REF!</v>
      </c>
      <c r="BI172" s="107"/>
      <c r="BJ172" s="103"/>
      <c r="BK172" s="124" t="str">
        <f t="shared" si="57"/>
        <v>#REF!</v>
      </c>
      <c r="BL172" s="107"/>
      <c r="BM172" s="103"/>
      <c r="BN172" s="124" t="str">
        <f t="shared" si="68"/>
        <v>#REF!</v>
      </c>
      <c r="BO172" s="107"/>
      <c r="BP172" s="103"/>
      <c r="BQ172" s="107"/>
      <c r="BR172" s="103"/>
      <c r="BS172" s="117" t="str">
        <f t="shared" si="30"/>
        <v>#REF!</v>
      </c>
      <c r="BT172" s="107"/>
      <c r="BU172" s="103"/>
      <c r="BV172" s="107"/>
      <c r="BW172" s="107" t="str">
        <f t="shared" si="31"/>
        <v>#REF!</v>
      </c>
      <c r="BX172" s="112"/>
      <c r="BY172" s="110">
        <v>0.0</v>
      </c>
      <c r="BZ172" s="2"/>
      <c r="CA172" s="2"/>
      <c r="CB172" s="112"/>
      <c r="CC172" s="110">
        <v>0.0</v>
      </c>
      <c r="CD172" s="112"/>
      <c r="CE172" s="110">
        <v>0.0</v>
      </c>
      <c r="CF172" s="112"/>
      <c r="CG172" s="110">
        <v>0.0</v>
      </c>
      <c r="CH172" s="112"/>
      <c r="CI172" s="110">
        <v>0.0</v>
      </c>
      <c r="CJ172" s="112"/>
      <c r="CK172" s="110">
        <v>0.0</v>
      </c>
      <c r="CL172" s="112"/>
      <c r="CM172" s="110">
        <v>0.0</v>
      </c>
      <c r="CN172" s="112"/>
      <c r="CO172" s="110">
        <v>0.0</v>
      </c>
      <c r="CP172" s="112"/>
      <c r="CQ172" s="110">
        <v>0.0</v>
      </c>
      <c r="CR172" s="113">
        <f t="shared" si="45"/>
        <v>0</v>
      </c>
      <c r="CS172" s="113">
        <f t="shared" si="26"/>
        <v>0</v>
      </c>
      <c r="CT172" s="1"/>
      <c r="CU172" s="114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16"/>
      <c r="DH172" s="116"/>
      <c r="DI172" s="116"/>
      <c r="DJ172" s="116"/>
      <c r="DK172" s="116"/>
      <c r="DL172" s="1"/>
      <c r="DM172" s="207" t="s">
        <v>380</v>
      </c>
      <c r="DN172" s="1" t="s">
        <v>381</v>
      </c>
      <c r="DO172" s="1" t="s">
        <v>382</v>
      </c>
      <c r="DP172" s="211">
        <f>SUM(2000)</f>
        <v>2000</v>
      </c>
    </row>
    <row r="173">
      <c r="A173" s="93"/>
      <c r="B173" s="185" t="str">
        <f t="shared" si="59"/>
        <v>#REF!</v>
      </c>
      <c r="C173" s="208" t="s">
        <v>383</v>
      </c>
      <c r="D173" s="96" t="s">
        <v>384</v>
      </c>
      <c r="E173" s="97" t="str">
        <f t="shared" si="27"/>
        <v>N/A</v>
      </c>
      <c r="F173" s="133">
        <v>359541.39</v>
      </c>
      <c r="G173" s="133">
        <v>457372.52</v>
      </c>
      <c r="H173" s="133">
        <f t="shared" si="79"/>
        <v>-97831.13</v>
      </c>
      <c r="I173" s="133">
        <v>459232.87</v>
      </c>
      <c r="J173" s="133">
        <f t="shared" si="80"/>
        <v>-99691.48</v>
      </c>
      <c r="K173" s="134">
        <v>100.40674721778213</v>
      </c>
      <c r="L173" s="133">
        <v>361401.74</v>
      </c>
      <c r="M173" s="133">
        <v>359541.39</v>
      </c>
      <c r="N173" s="133">
        <v>0.0</v>
      </c>
      <c r="O173" s="133">
        <v>-1860.35</v>
      </c>
      <c r="P173" s="135">
        <f t="shared" si="81"/>
        <v>0</v>
      </c>
      <c r="Q173" s="100"/>
      <c r="R173" s="98"/>
      <c r="S173" s="98"/>
      <c r="T173" s="45"/>
      <c r="U173" s="45"/>
      <c r="V173" s="45"/>
      <c r="W173" s="135">
        <v>0.0</v>
      </c>
      <c r="X173" s="139" t="str">
        <f t="shared" si="69"/>
        <v>#REF!</v>
      </c>
      <c r="Y173" s="140">
        <v>0.0</v>
      </c>
      <c r="Z173" s="135">
        <v>0.0</v>
      </c>
      <c r="AA173" s="110">
        <v>0.0</v>
      </c>
      <c r="AB173" s="212">
        <v>0.0</v>
      </c>
      <c r="AC173" s="110">
        <v>0.0</v>
      </c>
      <c r="AD173" s="124">
        <v>0.0</v>
      </c>
      <c r="AE173" s="110">
        <v>0.0</v>
      </c>
      <c r="AF173" s="124">
        <v>0.0</v>
      </c>
      <c r="AG173" s="110">
        <v>0.0</v>
      </c>
      <c r="AH173" s="124">
        <v>0.0</v>
      </c>
      <c r="AI173" s="110">
        <v>0.0</v>
      </c>
      <c r="AJ173" s="124" t="str">
        <f t="shared" si="61"/>
        <v>#REF!</v>
      </c>
      <c r="AK173" s="107"/>
      <c r="AL173" s="103"/>
      <c r="AM173" s="124" t="str">
        <f t="shared" si="62"/>
        <v>#REF!</v>
      </c>
      <c r="AN173" s="45"/>
      <c r="AO173" s="103"/>
      <c r="AP173" s="124" t="str">
        <f t="shared" si="63"/>
        <v>#REF!</v>
      </c>
      <c r="AQ173" s="107"/>
      <c r="AR173" s="110">
        <v>0.0</v>
      </c>
      <c r="AS173" s="124" t="str">
        <f t="shared" si="64"/>
        <v>#REF!</v>
      </c>
      <c r="AT173" s="107"/>
      <c r="AU173" s="110">
        <v>0.0</v>
      </c>
      <c r="AV173" s="107"/>
      <c r="AW173" s="110">
        <v>0.0</v>
      </c>
      <c r="AX173" s="107"/>
      <c r="AY173" s="110">
        <v>0.0</v>
      </c>
      <c r="AZ173" s="107"/>
      <c r="BA173" s="110">
        <v>0.0</v>
      </c>
      <c r="BB173" s="124" t="str">
        <f t="shared" si="65"/>
        <v>#REF!</v>
      </c>
      <c r="BC173" s="107"/>
      <c r="BD173" s="103"/>
      <c r="BE173" s="129" t="str">
        <f t="shared" si="66"/>
        <v>#REF!</v>
      </c>
      <c r="BF173" s="107"/>
      <c r="BG173" s="103"/>
      <c r="BH173" s="124" t="str">
        <f t="shared" si="67"/>
        <v>#REF!</v>
      </c>
      <c r="BI173" s="107"/>
      <c r="BJ173" s="103"/>
      <c r="BK173" s="124" t="str">
        <f t="shared" si="57"/>
        <v>#REF!</v>
      </c>
      <c r="BL173" s="107"/>
      <c r="BM173" s="103"/>
      <c r="BN173" s="124" t="str">
        <f t="shared" si="68"/>
        <v>#REF!</v>
      </c>
      <c r="BO173" s="107"/>
      <c r="BP173" s="103"/>
      <c r="BQ173" s="107"/>
      <c r="BR173" s="103"/>
      <c r="BS173" s="117" t="str">
        <f t="shared" si="30"/>
        <v>#REF!</v>
      </c>
      <c r="BT173" s="107"/>
      <c r="BU173" s="103"/>
      <c r="BV173" s="107"/>
      <c r="BW173" s="107" t="str">
        <f t="shared" si="31"/>
        <v>#REF!</v>
      </c>
      <c r="BX173" s="112"/>
      <c r="BY173" s="110">
        <v>0.0</v>
      </c>
      <c r="BZ173" s="2"/>
      <c r="CA173" s="2"/>
      <c r="CB173" s="112"/>
      <c r="CC173" s="110">
        <v>0.0</v>
      </c>
      <c r="CD173" s="112"/>
      <c r="CE173" s="110">
        <v>0.0</v>
      </c>
      <c r="CF173" s="112"/>
      <c r="CG173" s="110">
        <v>0.0</v>
      </c>
      <c r="CH173" s="112"/>
      <c r="CI173" s="110">
        <v>0.0</v>
      </c>
      <c r="CJ173" s="112"/>
      <c r="CK173" s="110">
        <v>0.0</v>
      </c>
      <c r="CL173" s="112"/>
      <c r="CM173" s="110">
        <v>0.0</v>
      </c>
      <c r="CN173" s="112"/>
      <c r="CO173" s="110">
        <v>0.0</v>
      </c>
      <c r="CP173" s="112"/>
      <c r="CQ173" s="110">
        <v>0.0</v>
      </c>
      <c r="CR173" s="113">
        <f t="shared" si="45"/>
        <v>0</v>
      </c>
      <c r="CS173" s="113">
        <f t="shared" si="26"/>
        <v>0</v>
      </c>
      <c r="CT173" s="1"/>
      <c r="CU173" s="114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16"/>
      <c r="DH173" s="116"/>
      <c r="DI173" s="116"/>
      <c r="DJ173" s="116"/>
      <c r="DK173" s="116"/>
      <c r="DL173" s="1"/>
      <c r="DM173" s="1"/>
      <c r="DN173" s="1"/>
      <c r="DO173" s="1"/>
      <c r="DP173" s="1"/>
    </row>
    <row r="174">
      <c r="A174" s="93"/>
      <c r="B174" s="185" t="str">
        <f t="shared" si="59"/>
        <v>#REF!</v>
      </c>
      <c r="C174" s="208" t="s">
        <v>385</v>
      </c>
      <c r="D174" s="96" t="s">
        <v>386</v>
      </c>
      <c r="E174" s="97" t="str">
        <f t="shared" si="27"/>
        <v>N/A</v>
      </c>
      <c r="F174" s="133">
        <v>169272.58</v>
      </c>
      <c r="G174" s="133">
        <v>136783.68</v>
      </c>
      <c r="H174" s="133">
        <f t="shared" si="79"/>
        <v>32488.9</v>
      </c>
      <c r="I174" s="133">
        <v>60767.69</v>
      </c>
      <c r="J174" s="133">
        <f t="shared" si="80"/>
        <v>9953.89</v>
      </c>
      <c r="K174" s="134">
        <v>44.42612598228093</v>
      </c>
      <c r="L174" s="133">
        <v>75201.24964425727</v>
      </c>
      <c r="M174" s="133">
        <v>70721.58</v>
      </c>
      <c r="N174" s="133">
        <v>0.0</v>
      </c>
      <c r="O174" s="133">
        <v>-4479.669644257268</v>
      </c>
      <c r="P174" s="135">
        <f t="shared" si="81"/>
        <v>98551</v>
      </c>
      <c r="Q174" s="100"/>
      <c r="R174" s="98"/>
      <c r="S174" s="136">
        <v>6480.0</v>
      </c>
      <c r="T174" s="136">
        <v>2880.0</v>
      </c>
      <c r="U174" s="45"/>
      <c r="V174" s="45"/>
      <c r="W174" s="135">
        <v>0.0</v>
      </c>
      <c r="X174" s="139" t="str">
        <f t="shared" si="69"/>
        <v>#REF!</v>
      </c>
      <c r="Y174" s="140">
        <v>0.0</v>
      </c>
      <c r="Z174" s="135">
        <v>0.0</v>
      </c>
      <c r="AA174" s="110">
        <v>0.0</v>
      </c>
      <c r="AB174" s="141">
        <v>0.0</v>
      </c>
      <c r="AC174" s="110">
        <v>0.0</v>
      </c>
      <c r="AD174" s="124">
        <v>0.0</v>
      </c>
      <c r="AE174" s="110">
        <v>0.0</v>
      </c>
      <c r="AF174" s="124">
        <v>0.0</v>
      </c>
      <c r="AG174" s="110">
        <v>0.0</v>
      </c>
      <c r="AH174" s="124">
        <v>0.0</v>
      </c>
      <c r="AI174" s="110">
        <v>0.0</v>
      </c>
      <c r="AJ174" s="124" t="str">
        <f t="shared" si="61"/>
        <v>#REF!</v>
      </c>
      <c r="AK174" s="107"/>
      <c r="AL174" s="103"/>
      <c r="AM174" s="124" t="str">
        <f t="shared" si="62"/>
        <v>#REF!</v>
      </c>
      <c r="AN174" s="45"/>
      <c r="AO174" s="103"/>
      <c r="AP174" s="124" t="str">
        <f t="shared" si="63"/>
        <v>#REF!</v>
      </c>
      <c r="AQ174" s="45"/>
      <c r="AR174" s="110">
        <v>0.0</v>
      </c>
      <c r="AS174" s="124" t="str">
        <f t="shared" si="64"/>
        <v>#REF!</v>
      </c>
      <c r="AT174" s="107"/>
      <c r="AU174" s="110">
        <v>0.0</v>
      </c>
      <c r="AV174" s="107"/>
      <c r="AW174" s="110">
        <v>0.0</v>
      </c>
      <c r="AX174" s="107"/>
      <c r="AY174" s="110">
        <v>0.0</v>
      </c>
      <c r="AZ174" s="107"/>
      <c r="BA174" s="110">
        <v>0.0</v>
      </c>
      <c r="BB174" s="124" t="str">
        <f t="shared" si="65"/>
        <v>#REF!</v>
      </c>
      <c r="BC174" s="107"/>
      <c r="BD174" s="103"/>
      <c r="BE174" s="129" t="str">
        <f t="shared" si="66"/>
        <v>#REF!</v>
      </c>
      <c r="BF174" s="107"/>
      <c r="BG174" s="103"/>
      <c r="BH174" s="124" t="str">
        <f t="shared" si="67"/>
        <v>#REF!</v>
      </c>
      <c r="BI174" s="107"/>
      <c r="BJ174" s="103"/>
      <c r="BK174" s="124" t="str">
        <f t="shared" si="57"/>
        <v>#REF!</v>
      </c>
      <c r="BL174" s="107"/>
      <c r="BM174" s="103"/>
      <c r="BN174" s="124" t="str">
        <f t="shared" si="68"/>
        <v>#REF!</v>
      </c>
      <c r="BO174" s="107"/>
      <c r="BP174" s="103"/>
      <c r="BQ174" s="107"/>
      <c r="BR174" s="103"/>
      <c r="BS174" s="117" t="str">
        <f t="shared" si="30"/>
        <v>#REF!</v>
      </c>
      <c r="BT174" s="107"/>
      <c r="BU174" s="103"/>
      <c r="BV174" s="107"/>
      <c r="BW174" s="107" t="str">
        <f t="shared" si="31"/>
        <v>#REF!</v>
      </c>
      <c r="BX174" s="112"/>
      <c r="BY174" s="110">
        <v>0.0</v>
      </c>
      <c r="BZ174" s="2"/>
      <c r="CA174" s="2"/>
      <c r="CB174" s="112"/>
      <c r="CC174" s="110">
        <v>0.0</v>
      </c>
      <c r="CD174" s="112"/>
      <c r="CE174" s="110">
        <v>0.0</v>
      </c>
      <c r="CF174" s="112"/>
      <c r="CG174" s="110">
        <v>0.0</v>
      </c>
      <c r="CH174" s="112"/>
      <c r="CI174" s="110">
        <v>0.0</v>
      </c>
      <c r="CJ174" s="112"/>
      <c r="CK174" s="110">
        <v>0.0</v>
      </c>
      <c r="CL174" s="112"/>
      <c r="CM174" s="110">
        <v>0.0</v>
      </c>
      <c r="CN174" s="112"/>
      <c r="CO174" s="110">
        <v>0.0</v>
      </c>
      <c r="CP174" s="112"/>
      <c r="CQ174" s="110">
        <v>0.0</v>
      </c>
      <c r="CR174" s="113">
        <f t="shared" si="45"/>
        <v>0</v>
      </c>
      <c r="CS174" s="113">
        <f t="shared" si="26"/>
        <v>0</v>
      </c>
      <c r="CT174" s="1"/>
      <c r="CU174" s="205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16"/>
      <c r="DH174" s="116"/>
      <c r="DI174" s="116"/>
      <c r="DJ174" s="116"/>
      <c r="DK174" s="116"/>
      <c r="DL174" s="1"/>
      <c r="DM174" s="1"/>
      <c r="DN174" s="1"/>
      <c r="DO174" s="1"/>
      <c r="DP174" s="1"/>
    </row>
    <row r="175">
      <c r="A175" s="189" t="s">
        <v>210</v>
      </c>
      <c r="B175" s="185" t="str">
        <f t="shared" si="59"/>
        <v>#REF!</v>
      </c>
      <c r="C175" s="208" t="s">
        <v>387</v>
      </c>
      <c r="D175" s="96" t="s">
        <v>388</v>
      </c>
      <c r="E175" s="97" t="str">
        <f t="shared" si="27"/>
        <v>N/A</v>
      </c>
      <c r="F175" s="133">
        <v>57794.0</v>
      </c>
      <c r="G175" s="133">
        <v>25310.73</v>
      </c>
      <c r="H175" s="133">
        <f t="shared" si="79"/>
        <v>32483.27</v>
      </c>
      <c r="I175" s="133">
        <v>24739.83</v>
      </c>
      <c r="J175" s="133">
        <f t="shared" si="80"/>
        <v>33054.17</v>
      </c>
      <c r="K175" s="134">
        <v>97.7444348701124</v>
      </c>
      <c r="L175" s="133">
        <v>56490.41868883276</v>
      </c>
      <c r="M175" s="133">
        <v>57794.0</v>
      </c>
      <c r="N175" s="133">
        <v>1303.5813111672364</v>
      </c>
      <c r="O175" s="133">
        <v>0.0</v>
      </c>
      <c r="P175" s="135">
        <f t="shared" si="81"/>
        <v>0</v>
      </c>
      <c r="Q175" s="100"/>
      <c r="R175" s="98"/>
      <c r="S175" s="98"/>
      <c r="T175" s="45"/>
      <c r="U175" s="45"/>
      <c r="V175" s="45"/>
      <c r="W175" s="135">
        <v>0.0</v>
      </c>
      <c r="X175" s="139" t="str">
        <f t="shared" si="69"/>
        <v>#REF!</v>
      </c>
      <c r="Y175" s="140">
        <v>0.0</v>
      </c>
      <c r="Z175" s="135">
        <v>0.0</v>
      </c>
      <c r="AA175" s="110">
        <v>0.0</v>
      </c>
      <c r="AB175" s="141">
        <v>0.0</v>
      </c>
      <c r="AC175" s="110">
        <v>0.0</v>
      </c>
      <c r="AD175" s="124">
        <v>0.0</v>
      </c>
      <c r="AE175" s="110">
        <v>0.0</v>
      </c>
      <c r="AF175" s="124">
        <v>0.0</v>
      </c>
      <c r="AG175" s="110">
        <v>0.0</v>
      </c>
      <c r="AH175" s="124">
        <v>0.0</v>
      </c>
      <c r="AI175" s="110">
        <v>0.0</v>
      </c>
      <c r="AJ175" s="124" t="str">
        <f t="shared" si="61"/>
        <v>#REF!</v>
      </c>
      <c r="AK175" s="107"/>
      <c r="AL175" s="103"/>
      <c r="AM175" s="124" t="str">
        <f t="shared" si="62"/>
        <v>#REF!</v>
      </c>
      <c r="AN175" s="45"/>
      <c r="AO175" s="103"/>
      <c r="AP175" s="124" t="str">
        <f t="shared" si="63"/>
        <v>#REF!</v>
      </c>
      <c r="AQ175" s="107"/>
      <c r="AR175" s="110">
        <v>0.0</v>
      </c>
      <c r="AS175" s="124" t="str">
        <f t="shared" si="64"/>
        <v>#REF!</v>
      </c>
      <c r="AT175" s="107"/>
      <c r="AU175" s="110">
        <v>0.0</v>
      </c>
      <c r="AV175" s="107"/>
      <c r="AW175" s="110">
        <v>0.0</v>
      </c>
      <c r="AX175" s="107"/>
      <c r="AY175" s="110">
        <v>0.0</v>
      </c>
      <c r="AZ175" s="107"/>
      <c r="BA175" s="110">
        <v>0.0</v>
      </c>
      <c r="BB175" s="124" t="str">
        <f t="shared" si="65"/>
        <v>#REF!</v>
      </c>
      <c r="BC175" s="107"/>
      <c r="BD175" s="103"/>
      <c r="BE175" s="129" t="str">
        <f t="shared" si="66"/>
        <v>#REF!</v>
      </c>
      <c r="BF175" s="107"/>
      <c r="BG175" s="103"/>
      <c r="BH175" s="124" t="str">
        <f t="shared" si="67"/>
        <v>#REF!</v>
      </c>
      <c r="BI175" s="107"/>
      <c r="BJ175" s="103"/>
      <c r="BK175" s="124" t="str">
        <f t="shared" si="57"/>
        <v>#REF!</v>
      </c>
      <c r="BL175" s="107"/>
      <c r="BM175" s="103"/>
      <c r="BN175" s="124" t="str">
        <f t="shared" si="68"/>
        <v>#REF!</v>
      </c>
      <c r="BO175" s="107"/>
      <c r="BP175" s="103"/>
      <c r="BQ175" s="107"/>
      <c r="BR175" s="103"/>
      <c r="BS175" s="117" t="str">
        <f t="shared" si="30"/>
        <v>#REF!</v>
      </c>
      <c r="BT175" s="107"/>
      <c r="BU175" s="103"/>
      <c r="BV175" s="107"/>
      <c r="BW175" s="107" t="str">
        <f t="shared" si="31"/>
        <v>#REF!</v>
      </c>
      <c r="BX175" s="112"/>
      <c r="BY175" s="110">
        <v>0.0</v>
      </c>
      <c r="BZ175" s="2"/>
      <c r="CA175" s="2"/>
      <c r="CB175" s="112"/>
      <c r="CC175" s="110">
        <v>0.0</v>
      </c>
      <c r="CD175" s="112"/>
      <c r="CE175" s="110">
        <v>0.0</v>
      </c>
      <c r="CF175" s="112"/>
      <c r="CG175" s="110">
        <v>0.0</v>
      </c>
      <c r="CH175" s="112"/>
      <c r="CI175" s="110">
        <v>0.0</v>
      </c>
      <c r="CJ175" s="112"/>
      <c r="CK175" s="110">
        <v>0.0</v>
      </c>
      <c r="CL175" s="112"/>
      <c r="CM175" s="110">
        <v>0.0</v>
      </c>
      <c r="CN175" s="112"/>
      <c r="CO175" s="110">
        <v>0.0</v>
      </c>
      <c r="CP175" s="112"/>
      <c r="CQ175" s="110">
        <v>0.0</v>
      </c>
      <c r="CR175" s="113">
        <f t="shared" si="45"/>
        <v>0</v>
      </c>
      <c r="CS175" s="113">
        <f t="shared" si="26"/>
        <v>0</v>
      </c>
      <c r="CT175" s="1"/>
      <c r="CU175" s="114"/>
      <c r="CV175" s="1"/>
      <c r="CW175" s="1"/>
      <c r="CX175" s="1"/>
      <c r="CY175" s="1"/>
      <c r="CZ175" s="1"/>
      <c r="DA175" s="116" t="s">
        <v>389</v>
      </c>
      <c r="DB175" s="1"/>
      <c r="DC175" s="1"/>
      <c r="DD175" s="1"/>
      <c r="DE175" s="1"/>
      <c r="DF175" s="1"/>
      <c r="DG175" s="184">
        <v>7.0</v>
      </c>
      <c r="DH175" s="184">
        <v>7.0</v>
      </c>
      <c r="DI175" s="184">
        <v>0.0</v>
      </c>
      <c r="DJ175" s="184">
        <v>0.0</v>
      </c>
      <c r="DK175" s="184">
        <v>7.0</v>
      </c>
      <c r="DL175" s="1"/>
      <c r="DM175" s="1"/>
      <c r="DN175" s="1"/>
      <c r="DO175" s="1"/>
      <c r="DP175" s="1"/>
    </row>
    <row r="176">
      <c r="A176" s="93"/>
      <c r="B176" s="185" t="str">
        <f t="shared" si="59"/>
        <v>#REF!</v>
      </c>
      <c r="C176" s="208" t="s">
        <v>390</v>
      </c>
      <c r="D176" s="96" t="s">
        <v>391</v>
      </c>
      <c r="E176" s="97" t="str">
        <f t="shared" si="27"/>
        <v>N/A</v>
      </c>
      <c r="F176" s="133">
        <v>57196.65</v>
      </c>
      <c r="G176" s="133">
        <v>30427.23</v>
      </c>
      <c r="H176" s="133">
        <f t="shared" si="79"/>
        <v>26769.42</v>
      </c>
      <c r="I176" s="133">
        <v>30427.23</v>
      </c>
      <c r="J176" s="133">
        <f t="shared" si="80"/>
        <v>26769.42</v>
      </c>
      <c r="K176" s="134">
        <v>100.0</v>
      </c>
      <c r="L176" s="133">
        <v>57196.65</v>
      </c>
      <c r="M176" s="133">
        <v>57196.65</v>
      </c>
      <c r="N176" s="133">
        <v>0.0</v>
      </c>
      <c r="O176" s="133">
        <v>0.0</v>
      </c>
      <c r="P176" s="135">
        <f t="shared" si="81"/>
        <v>0</v>
      </c>
      <c r="Q176" s="100"/>
      <c r="R176" s="98"/>
      <c r="S176" s="98"/>
      <c r="T176" s="45"/>
      <c r="U176" s="45"/>
      <c r="V176" s="45"/>
      <c r="W176" s="135">
        <v>0.0</v>
      </c>
      <c r="X176" s="139" t="str">
        <f t="shared" si="69"/>
        <v>#REF!</v>
      </c>
      <c r="Y176" s="140">
        <v>0.0</v>
      </c>
      <c r="Z176" s="135">
        <v>0.0</v>
      </c>
      <c r="AA176" s="110">
        <v>0.0</v>
      </c>
      <c r="AB176" s="141">
        <v>0.0</v>
      </c>
      <c r="AC176" s="110">
        <v>0.0</v>
      </c>
      <c r="AD176" s="124">
        <v>0.0</v>
      </c>
      <c r="AE176" s="110">
        <v>0.0</v>
      </c>
      <c r="AF176" s="124">
        <v>0.0</v>
      </c>
      <c r="AG176" s="110">
        <v>0.0</v>
      </c>
      <c r="AH176" s="124">
        <v>0.0</v>
      </c>
      <c r="AI176" s="110">
        <v>0.0</v>
      </c>
      <c r="AJ176" s="124" t="str">
        <f t="shared" si="61"/>
        <v>#REF!</v>
      </c>
      <c r="AK176" s="107"/>
      <c r="AL176" s="103"/>
      <c r="AM176" s="124" t="str">
        <f t="shared" si="62"/>
        <v>#REF!</v>
      </c>
      <c r="AN176" s="45"/>
      <c r="AO176" s="103"/>
      <c r="AP176" s="124" t="str">
        <f t="shared" si="63"/>
        <v>#REF!</v>
      </c>
      <c r="AQ176" s="107"/>
      <c r="AR176" s="110">
        <v>0.0</v>
      </c>
      <c r="AS176" s="124" t="str">
        <f t="shared" si="64"/>
        <v>#REF!</v>
      </c>
      <c r="AT176" s="107"/>
      <c r="AU176" s="110">
        <v>0.0</v>
      </c>
      <c r="AV176" s="107"/>
      <c r="AW176" s="110">
        <v>0.0</v>
      </c>
      <c r="AX176" s="107"/>
      <c r="AY176" s="110">
        <v>0.0</v>
      </c>
      <c r="AZ176" s="107"/>
      <c r="BA176" s="110">
        <v>0.0</v>
      </c>
      <c r="BB176" s="124" t="str">
        <f t="shared" si="65"/>
        <v>#REF!</v>
      </c>
      <c r="BC176" s="107"/>
      <c r="BD176" s="103"/>
      <c r="BE176" s="129" t="str">
        <f t="shared" si="66"/>
        <v>#REF!</v>
      </c>
      <c r="BF176" s="107"/>
      <c r="BG176" s="103"/>
      <c r="BH176" s="124" t="str">
        <f t="shared" si="67"/>
        <v>#REF!</v>
      </c>
      <c r="BI176" s="107"/>
      <c r="BJ176" s="103"/>
      <c r="BK176" s="124" t="str">
        <f t="shared" si="57"/>
        <v>#REF!</v>
      </c>
      <c r="BL176" s="107"/>
      <c r="BM176" s="103"/>
      <c r="BN176" s="124" t="str">
        <f t="shared" si="68"/>
        <v>#REF!</v>
      </c>
      <c r="BO176" s="107"/>
      <c r="BP176" s="103"/>
      <c r="BQ176" s="107"/>
      <c r="BR176" s="103"/>
      <c r="BS176" s="117" t="str">
        <f t="shared" si="30"/>
        <v>#REF!</v>
      </c>
      <c r="BT176" s="107"/>
      <c r="BU176" s="103"/>
      <c r="BV176" s="107"/>
      <c r="BW176" s="107" t="str">
        <f t="shared" si="31"/>
        <v>#REF!</v>
      </c>
      <c r="BX176" s="112"/>
      <c r="BY176" s="110">
        <v>0.0</v>
      </c>
      <c r="BZ176" s="2"/>
      <c r="CA176" s="2"/>
      <c r="CB176" s="112"/>
      <c r="CC176" s="110">
        <v>0.0</v>
      </c>
      <c r="CD176" s="112"/>
      <c r="CE176" s="110">
        <v>0.0</v>
      </c>
      <c r="CF176" s="112"/>
      <c r="CG176" s="110">
        <v>0.0</v>
      </c>
      <c r="CH176" s="112"/>
      <c r="CI176" s="110">
        <v>0.0</v>
      </c>
      <c r="CJ176" s="112"/>
      <c r="CK176" s="110">
        <v>0.0</v>
      </c>
      <c r="CL176" s="112"/>
      <c r="CM176" s="110">
        <v>0.0</v>
      </c>
      <c r="CN176" s="112"/>
      <c r="CO176" s="110">
        <v>0.0</v>
      </c>
      <c r="CP176" s="112"/>
      <c r="CQ176" s="110">
        <v>0.0</v>
      </c>
      <c r="CR176" s="113">
        <f t="shared" si="45"/>
        <v>0</v>
      </c>
      <c r="CS176" s="113">
        <f t="shared" si="26"/>
        <v>0</v>
      </c>
      <c r="CT176" s="1"/>
      <c r="CU176" s="205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16"/>
      <c r="DH176" s="116"/>
      <c r="DI176" s="116"/>
      <c r="DJ176" s="116"/>
      <c r="DK176" s="116"/>
      <c r="DL176" s="1"/>
      <c r="DM176" s="1"/>
      <c r="DN176" s="1"/>
      <c r="DO176" s="1"/>
      <c r="DP176" s="1"/>
    </row>
    <row r="177">
      <c r="A177" s="93"/>
      <c r="B177" s="185" t="str">
        <f t="shared" si="59"/>
        <v>#REF!</v>
      </c>
      <c r="C177" s="208" t="s">
        <v>392</v>
      </c>
      <c r="D177" s="96" t="s">
        <v>393</v>
      </c>
      <c r="E177" s="97" t="str">
        <f t="shared" si="27"/>
        <v>N/A</v>
      </c>
      <c r="F177" s="133">
        <v>200000.0</v>
      </c>
      <c r="G177" s="133">
        <v>195000.0</v>
      </c>
      <c r="H177" s="133">
        <f t="shared" si="79"/>
        <v>5000</v>
      </c>
      <c r="I177" s="133">
        <v>35770.78</v>
      </c>
      <c r="J177" s="133">
        <f t="shared" si="80"/>
        <v>-19770.78</v>
      </c>
      <c r="K177" s="134">
        <v>18.343989743589745</v>
      </c>
      <c r="L177" s="133">
        <v>36687.97948717949</v>
      </c>
      <c r="M177" s="133">
        <v>16000.0</v>
      </c>
      <c r="N177" s="133">
        <v>0.0</v>
      </c>
      <c r="O177" s="133">
        <v>-20687.97948717949</v>
      </c>
      <c r="P177" s="135">
        <f t="shared" si="81"/>
        <v>184000</v>
      </c>
      <c r="Q177" s="100"/>
      <c r="R177" s="98"/>
      <c r="S177" s="98"/>
      <c r="T177" s="45"/>
      <c r="U177" s="45"/>
      <c r="V177" s="45"/>
      <c r="W177" s="135">
        <v>0.0</v>
      </c>
      <c r="X177" s="139" t="str">
        <f t="shared" si="69"/>
        <v>#REF!</v>
      </c>
      <c r="Y177" s="140">
        <v>0.0</v>
      </c>
      <c r="Z177" s="135">
        <v>0.0</v>
      </c>
      <c r="AA177" s="110">
        <v>0.0</v>
      </c>
      <c r="AB177" s="141">
        <v>0.0</v>
      </c>
      <c r="AC177" s="110">
        <v>0.0</v>
      </c>
      <c r="AD177" s="124">
        <v>0.0</v>
      </c>
      <c r="AE177" s="110">
        <v>0.0</v>
      </c>
      <c r="AF177" s="124">
        <v>0.0</v>
      </c>
      <c r="AG177" s="110">
        <v>0.0</v>
      </c>
      <c r="AH177" s="124">
        <v>0.0</v>
      </c>
      <c r="AI177" s="110">
        <v>0.0</v>
      </c>
      <c r="AJ177" s="124" t="str">
        <f t="shared" si="61"/>
        <v>#REF!</v>
      </c>
      <c r="AK177" s="107"/>
      <c r="AL177" s="103"/>
      <c r="AM177" s="124" t="str">
        <f t="shared" si="62"/>
        <v>#REF!</v>
      </c>
      <c r="AN177" s="45"/>
      <c r="AO177" s="103"/>
      <c r="AP177" s="124" t="str">
        <f t="shared" si="63"/>
        <v>#REF!</v>
      </c>
      <c r="AQ177" s="107"/>
      <c r="AR177" s="110">
        <v>0.0</v>
      </c>
      <c r="AS177" s="124" t="str">
        <f t="shared" si="64"/>
        <v>#REF!</v>
      </c>
      <c r="AT177" s="107"/>
      <c r="AU177" s="110">
        <v>0.0</v>
      </c>
      <c r="AV177" s="107"/>
      <c r="AW177" s="110">
        <v>0.0</v>
      </c>
      <c r="AX177" s="107"/>
      <c r="AY177" s="110">
        <v>0.0</v>
      </c>
      <c r="AZ177" s="107"/>
      <c r="BA177" s="110">
        <v>0.0</v>
      </c>
      <c r="BB177" s="124" t="str">
        <f t="shared" si="65"/>
        <v>#REF!</v>
      </c>
      <c r="BC177" s="107"/>
      <c r="BD177" s="103"/>
      <c r="BE177" s="129" t="str">
        <f t="shared" si="66"/>
        <v>#REF!</v>
      </c>
      <c r="BF177" s="107"/>
      <c r="BG177" s="103"/>
      <c r="BH177" s="124" t="str">
        <f t="shared" si="67"/>
        <v>#REF!</v>
      </c>
      <c r="BI177" s="107"/>
      <c r="BJ177" s="103"/>
      <c r="BK177" s="124" t="str">
        <f t="shared" si="57"/>
        <v>#REF!</v>
      </c>
      <c r="BL177" s="107"/>
      <c r="BM177" s="103"/>
      <c r="BN177" s="124" t="str">
        <f t="shared" si="68"/>
        <v>#REF!</v>
      </c>
      <c r="BO177" s="107"/>
      <c r="BP177" s="103"/>
      <c r="BQ177" s="107"/>
      <c r="BR177" s="103"/>
      <c r="BS177" s="117" t="str">
        <f t="shared" si="30"/>
        <v>#REF!</v>
      </c>
      <c r="BT177" s="107"/>
      <c r="BU177" s="103"/>
      <c r="BV177" s="107"/>
      <c r="BW177" s="107" t="str">
        <f t="shared" si="31"/>
        <v>#REF!</v>
      </c>
      <c r="BX177" s="112"/>
      <c r="BY177" s="110">
        <v>0.0</v>
      </c>
      <c r="BZ177" s="2"/>
      <c r="CA177" s="2"/>
      <c r="CB177" s="112"/>
      <c r="CC177" s="110">
        <v>0.0</v>
      </c>
      <c r="CD177" s="112"/>
      <c r="CE177" s="110">
        <v>0.0</v>
      </c>
      <c r="CF177" s="112"/>
      <c r="CG177" s="110">
        <v>0.0</v>
      </c>
      <c r="CH177" s="112"/>
      <c r="CI177" s="110">
        <v>0.0</v>
      </c>
      <c r="CJ177" s="112"/>
      <c r="CK177" s="110">
        <v>0.0</v>
      </c>
      <c r="CL177" s="112"/>
      <c r="CM177" s="110">
        <v>0.0</v>
      </c>
      <c r="CN177" s="112"/>
      <c r="CO177" s="110">
        <v>0.0</v>
      </c>
      <c r="CP177" s="112"/>
      <c r="CQ177" s="110">
        <v>0.0</v>
      </c>
      <c r="CR177" s="113">
        <f t="shared" si="45"/>
        <v>0</v>
      </c>
      <c r="CS177" s="113">
        <f t="shared" si="26"/>
        <v>0</v>
      </c>
      <c r="CT177" s="1"/>
      <c r="CU177" s="114"/>
      <c r="CV177" s="1"/>
      <c r="CW177" s="1"/>
      <c r="CX177" s="1" t="s">
        <v>394</v>
      </c>
      <c r="CY177" s="1"/>
      <c r="CZ177" s="1"/>
      <c r="DA177" s="1"/>
      <c r="DB177" s="1"/>
      <c r="DC177" s="1"/>
      <c r="DD177" s="1"/>
      <c r="DE177" s="1"/>
      <c r="DF177" s="1"/>
      <c r="DG177" s="116"/>
      <c r="DH177" s="116"/>
      <c r="DI177" s="116"/>
      <c r="DJ177" s="116"/>
      <c r="DK177" s="116"/>
      <c r="DL177" s="1"/>
      <c r="DM177" s="1"/>
      <c r="DN177" s="1"/>
      <c r="DO177" s="1"/>
      <c r="DP177" s="1"/>
    </row>
    <row r="178">
      <c r="A178" s="93"/>
      <c r="B178" s="185" t="str">
        <f t="shared" si="59"/>
        <v>#REF!</v>
      </c>
      <c r="C178" s="208" t="s">
        <v>395</v>
      </c>
      <c r="D178" s="96" t="s">
        <v>396</v>
      </c>
      <c r="E178" s="97" t="str">
        <f t="shared" si="27"/>
        <v>N/A</v>
      </c>
      <c r="F178" s="133">
        <v>41991.46</v>
      </c>
      <c r="G178" s="133">
        <v>33440.14</v>
      </c>
      <c r="H178" s="133">
        <f t="shared" si="79"/>
        <v>8551.32</v>
      </c>
      <c r="I178" s="133">
        <v>33440.14</v>
      </c>
      <c r="J178" s="133">
        <f t="shared" si="80"/>
        <v>8551.32</v>
      </c>
      <c r="K178" s="134">
        <v>100.0</v>
      </c>
      <c r="L178" s="133">
        <v>41991.46</v>
      </c>
      <c r="M178" s="133">
        <v>41991.46</v>
      </c>
      <c r="N178" s="133">
        <v>0.0</v>
      </c>
      <c r="O178" s="133">
        <v>0.0</v>
      </c>
      <c r="P178" s="135">
        <f t="shared" si="81"/>
        <v>0</v>
      </c>
      <c r="Q178" s="100"/>
      <c r="R178" s="98"/>
      <c r="S178" s="98"/>
      <c r="T178" s="45"/>
      <c r="U178" s="45"/>
      <c r="V178" s="45"/>
      <c r="W178" s="135">
        <v>0.0</v>
      </c>
      <c r="X178" s="139" t="str">
        <f t="shared" si="69"/>
        <v>#REF!</v>
      </c>
      <c r="Y178" s="140">
        <v>0.0</v>
      </c>
      <c r="Z178" s="135">
        <v>0.0</v>
      </c>
      <c r="AA178" s="110">
        <v>0.0</v>
      </c>
      <c r="AB178" s="141">
        <v>0.0</v>
      </c>
      <c r="AC178" s="110">
        <v>0.0</v>
      </c>
      <c r="AD178" s="124">
        <v>0.0</v>
      </c>
      <c r="AE178" s="110">
        <v>0.0</v>
      </c>
      <c r="AF178" s="124">
        <v>0.0</v>
      </c>
      <c r="AG178" s="110">
        <v>0.0</v>
      </c>
      <c r="AH178" s="124">
        <v>0.0</v>
      </c>
      <c r="AI178" s="110">
        <v>0.0</v>
      </c>
      <c r="AJ178" s="124" t="str">
        <f t="shared" si="61"/>
        <v>#REF!</v>
      </c>
      <c r="AK178" s="45"/>
      <c r="AL178" s="103"/>
      <c r="AM178" s="124" t="str">
        <f t="shared" si="62"/>
        <v>#REF!</v>
      </c>
      <c r="AN178" s="45"/>
      <c r="AO178" s="103"/>
      <c r="AP178" s="124" t="str">
        <f t="shared" si="63"/>
        <v>#REF!</v>
      </c>
      <c r="AQ178" s="107"/>
      <c r="AR178" s="110">
        <v>0.0</v>
      </c>
      <c r="AS178" s="124" t="str">
        <f t="shared" si="64"/>
        <v>#REF!</v>
      </c>
      <c r="AT178" s="107"/>
      <c r="AU178" s="110">
        <v>0.0</v>
      </c>
      <c r="AV178" s="107"/>
      <c r="AW178" s="110">
        <v>0.0</v>
      </c>
      <c r="AX178" s="107"/>
      <c r="AY178" s="110">
        <v>0.0</v>
      </c>
      <c r="AZ178" s="107"/>
      <c r="BA178" s="110">
        <v>0.0</v>
      </c>
      <c r="BB178" s="124" t="str">
        <f t="shared" si="65"/>
        <v>#REF!</v>
      </c>
      <c r="BC178" s="107"/>
      <c r="BD178" s="103"/>
      <c r="BE178" s="129" t="str">
        <f t="shared" si="66"/>
        <v>#REF!</v>
      </c>
      <c r="BF178" s="107"/>
      <c r="BG178" s="103"/>
      <c r="BH178" s="124" t="str">
        <f t="shared" si="67"/>
        <v>#REF!</v>
      </c>
      <c r="BI178" s="107"/>
      <c r="BJ178" s="103"/>
      <c r="BK178" s="124" t="str">
        <f t="shared" si="57"/>
        <v>#REF!</v>
      </c>
      <c r="BL178" s="107"/>
      <c r="BM178" s="103"/>
      <c r="BN178" s="124" t="str">
        <f t="shared" si="68"/>
        <v>#REF!</v>
      </c>
      <c r="BO178" s="107"/>
      <c r="BP178" s="103"/>
      <c r="BQ178" s="107"/>
      <c r="BR178" s="103"/>
      <c r="BS178" s="117" t="str">
        <f t="shared" si="30"/>
        <v>#REF!</v>
      </c>
      <c r="BT178" s="107"/>
      <c r="BU178" s="103"/>
      <c r="BV178" s="107"/>
      <c r="BW178" s="107" t="str">
        <f t="shared" si="31"/>
        <v>#REF!</v>
      </c>
      <c r="BX178" s="112"/>
      <c r="BY178" s="110">
        <v>0.0</v>
      </c>
      <c r="BZ178" s="2"/>
      <c r="CA178" s="2"/>
      <c r="CB178" s="112"/>
      <c r="CC178" s="110">
        <v>0.0</v>
      </c>
      <c r="CD178" s="112"/>
      <c r="CE178" s="110">
        <v>0.0</v>
      </c>
      <c r="CF178" s="112"/>
      <c r="CG178" s="110">
        <v>0.0</v>
      </c>
      <c r="CH178" s="112"/>
      <c r="CI178" s="110">
        <v>0.0</v>
      </c>
      <c r="CJ178" s="112"/>
      <c r="CK178" s="110">
        <v>0.0</v>
      </c>
      <c r="CL178" s="112"/>
      <c r="CM178" s="110">
        <v>0.0</v>
      </c>
      <c r="CN178" s="112"/>
      <c r="CO178" s="110">
        <v>0.0</v>
      </c>
      <c r="CP178" s="112"/>
      <c r="CQ178" s="110">
        <v>0.0</v>
      </c>
      <c r="CR178" s="113">
        <f t="shared" si="45"/>
        <v>0</v>
      </c>
      <c r="CS178" s="113">
        <f t="shared" si="26"/>
        <v>0</v>
      </c>
      <c r="CT178" s="1"/>
      <c r="CU178" s="205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16"/>
      <c r="DH178" s="116"/>
      <c r="DI178" s="116"/>
      <c r="DJ178" s="116"/>
      <c r="DK178" s="116"/>
      <c r="DL178" s="1"/>
      <c r="DM178" s="1"/>
      <c r="DN178" s="1"/>
      <c r="DO178" s="1"/>
      <c r="DP178" s="1"/>
    </row>
    <row r="179">
      <c r="A179" s="93"/>
      <c r="B179" s="185" t="str">
        <f t="shared" si="59"/>
        <v>#REF!</v>
      </c>
      <c r="C179" s="208" t="s">
        <v>397</v>
      </c>
      <c r="D179" s="96" t="s">
        <v>398</v>
      </c>
      <c r="E179" s="97" t="str">
        <f t="shared" si="27"/>
        <v>N/A</v>
      </c>
      <c r="F179" s="133">
        <v>800285.9</v>
      </c>
      <c r="G179" s="133">
        <v>705684.14</v>
      </c>
      <c r="H179" s="133">
        <f t="shared" si="79"/>
        <v>94601.76</v>
      </c>
      <c r="I179" s="133">
        <v>705684.14</v>
      </c>
      <c r="J179" s="133">
        <f t="shared" si="80"/>
        <v>94601.76</v>
      </c>
      <c r="K179" s="134">
        <v>100.0</v>
      </c>
      <c r="L179" s="133">
        <v>800285.9</v>
      </c>
      <c r="M179" s="133">
        <v>800285.9</v>
      </c>
      <c r="N179" s="133">
        <v>0.0</v>
      </c>
      <c r="O179" s="133">
        <v>0.0</v>
      </c>
      <c r="P179" s="135">
        <f t="shared" si="81"/>
        <v>0</v>
      </c>
      <c r="Q179" s="100"/>
      <c r="R179" s="98"/>
      <c r="S179" s="98"/>
      <c r="T179" s="45"/>
      <c r="U179" s="45"/>
      <c r="V179" s="45"/>
      <c r="W179" s="135">
        <v>0.0</v>
      </c>
      <c r="X179" s="139" t="str">
        <f t="shared" si="69"/>
        <v>#REF!</v>
      </c>
      <c r="Y179" s="140">
        <v>0.0</v>
      </c>
      <c r="Z179" s="135">
        <v>0.0</v>
      </c>
      <c r="AA179" s="110">
        <v>0.0</v>
      </c>
      <c r="AB179" s="141">
        <v>0.0</v>
      </c>
      <c r="AC179" s="110">
        <v>0.0</v>
      </c>
      <c r="AD179" s="124">
        <v>0.0</v>
      </c>
      <c r="AE179" s="110">
        <v>0.0</v>
      </c>
      <c r="AF179" s="124">
        <v>0.0</v>
      </c>
      <c r="AG179" s="110">
        <v>0.0</v>
      </c>
      <c r="AH179" s="124">
        <v>0.0</v>
      </c>
      <c r="AI179" s="110">
        <v>0.0</v>
      </c>
      <c r="AJ179" s="124" t="str">
        <f t="shared" si="61"/>
        <v>#REF!</v>
      </c>
      <c r="AK179" s="107"/>
      <c r="AL179" s="103"/>
      <c r="AM179" s="124" t="str">
        <f t="shared" si="62"/>
        <v>#REF!</v>
      </c>
      <c r="AN179" s="45"/>
      <c r="AO179" s="103"/>
      <c r="AP179" s="124" t="str">
        <f t="shared" si="63"/>
        <v>#REF!</v>
      </c>
      <c r="AQ179" s="107"/>
      <c r="AR179" s="110">
        <v>0.0</v>
      </c>
      <c r="AS179" s="124" t="str">
        <f t="shared" si="64"/>
        <v>#REF!</v>
      </c>
      <c r="AT179" s="107"/>
      <c r="AU179" s="110">
        <v>0.0</v>
      </c>
      <c r="AV179" s="107"/>
      <c r="AW179" s="110">
        <v>0.0</v>
      </c>
      <c r="AX179" s="107"/>
      <c r="AY179" s="110">
        <v>0.0</v>
      </c>
      <c r="AZ179" s="107"/>
      <c r="BA179" s="110">
        <v>0.0</v>
      </c>
      <c r="BB179" s="124" t="str">
        <f t="shared" si="65"/>
        <v>#REF!</v>
      </c>
      <c r="BC179" s="107"/>
      <c r="BD179" s="103"/>
      <c r="BE179" s="129" t="str">
        <f t="shared" si="66"/>
        <v>#REF!</v>
      </c>
      <c r="BF179" s="107"/>
      <c r="BG179" s="103"/>
      <c r="BH179" s="124" t="str">
        <f t="shared" si="67"/>
        <v>#REF!</v>
      </c>
      <c r="BI179" s="107"/>
      <c r="BJ179" s="103"/>
      <c r="BK179" s="124" t="str">
        <f t="shared" si="57"/>
        <v>#REF!</v>
      </c>
      <c r="BL179" s="107"/>
      <c r="BM179" s="103"/>
      <c r="BN179" s="124" t="str">
        <f t="shared" si="68"/>
        <v>#REF!</v>
      </c>
      <c r="BO179" s="107"/>
      <c r="BP179" s="103"/>
      <c r="BQ179" s="107"/>
      <c r="BR179" s="103"/>
      <c r="BS179" s="117" t="str">
        <f t="shared" si="30"/>
        <v>#REF!</v>
      </c>
      <c r="BT179" s="107"/>
      <c r="BU179" s="103"/>
      <c r="BV179" s="107"/>
      <c r="BW179" s="107" t="str">
        <f t="shared" si="31"/>
        <v>#REF!</v>
      </c>
      <c r="BX179" s="112"/>
      <c r="BY179" s="110">
        <v>0.0</v>
      </c>
      <c r="BZ179" s="2"/>
      <c r="CA179" s="2"/>
      <c r="CB179" s="112"/>
      <c r="CC179" s="110">
        <v>0.0</v>
      </c>
      <c r="CD179" s="112"/>
      <c r="CE179" s="110">
        <v>0.0</v>
      </c>
      <c r="CF179" s="112"/>
      <c r="CG179" s="110">
        <v>0.0</v>
      </c>
      <c r="CH179" s="112"/>
      <c r="CI179" s="110">
        <v>0.0</v>
      </c>
      <c r="CJ179" s="112"/>
      <c r="CK179" s="110">
        <v>0.0</v>
      </c>
      <c r="CL179" s="112"/>
      <c r="CM179" s="110">
        <v>0.0</v>
      </c>
      <c r="CN179" s="112"/>
      <c r="CO179" s="110">
        <v>0.0</v>
      </c>
      <c r="CP179" s="112"/>
      <c r="CQ179" s="110">
        <v>0.0</v>
      </c>
      <c r="CR179" s="113">
        <f t="shared" si="45"/>
        <v>0</v>
      </c>
      <c r="CS179" s="113">
        <f t="shared" si="26"/>
        <v>0</v>
      </c>
      <c r="CT179" s="1"/>
      <c r="CU179" s="114"/>
      <c r="CV179" s="1"/>
      <c r="CW179" s="1"/>
      <c r="CX179" s="1"/>
      <c r="CY179" s="1"/>
      <c r="CZ179" s="1"/>
      <c r="DA179" s="1"/>
      <c r="DB179" s="1"/>
      <c r="DC179" s="1"/>
      <c r="DD179" s="1"/>
      <c r="DE179" s="61"/>
      <c r="DF179" s="61"/>
      <c r="DG179" s="115"/>
      <c r="DH179" s="116"/>
      <c r="DI179" s="116"/>
      <c r="DJ179" s="116"/>
      <c r="DK179" s="116"/>
      <c r="DL179" s="1"/>
      <c r="DM179" s="1"/>
      <c r="DN179" s="1"/>
      <c r="DO179" s="1"/>
      <c r="DP179" s="1"/>
    </row>
    <row r="180">
      <c r="A180" s="93"/>
      <c r="B180" s="185" t="str">
        <f t="shared" si="59"/>
        <v>#REF!</v>
      </c>
      <c r="C180" s="208" t="s">
        <v>399</v>
      </c>
      <c r="D180" s="96" t="s">
        <v>400</v>
      </c>
      <c r="E180" s="97" t="str">
        <f t="shared" si="27"/>
        <v>N/A</v>
      </c>
      <c r="F180" s="133">
        <v>2583643.21</v>
      </c>
      <c r="G180" s="133">
        <v>2366362.74</v>
      </c>
      <c r="H180" s="133">
        <f t="shared" si="79"/>
        <v>217280.47</v>
      </c>
      <c r="I180" s="133">
        <v>2367198.88</v>
      </c>
      <c r="J180" s="133">
        <f t="shared" si="80"/>
        <v>186341.76</v>
      </c>
      <c r="K180" s="134">
        <v>100.0353343967882</v>
      </c>
      <c r="L180" s="133">
        <v>2584556.124743413</v>
      </c>
      <c r="M180" s="133">
        <v>2553540.64</v>
      </c>
      <c r="N180" s="133">
        <v>0.0</v>
      </c>
      <c r="O180" s="133">
        <v>-31015.48474341303</v>
      </c>
      <c r="P180" s="135">
        <f t="shared" si="81"/>
        <v>30102.57</v>
      </c>
      <c r="Q180" s="100"/>
      <c r="R180" s="98"/>
      <c r="S180" s="98"/>
      <c r="T180" s="45"/>
      <c r="U180" s="45"/>
      <c r="V180" s="45"/>
      <c r="W180" s="135">
        <v>0.0</v>
      </c>
      <c r="X180" s="139" t="str">
        <f t="shared" si="69"/>
        <v>#REF!</v>
      </c>
      <c r="Y180" s="140">
        <v>0.0</v>
      </c>
      <c r="Z180" s="135">
        <v>0.0</v>
      </c>
      <c r="AA180" s="110">
        <v>0.0</v>
      </c>
      <c r="AB180" s="141">
        <v>0.0</v>
      </c>
      <c r="AC180" s="110">
        <v>0.0</v>
      </c>
      <c r="AD180" s="124">
        <v>0.0</v>
      </c>
      <c r="AE180" s="110">
        <v>0.0</v>
      </c>
      <c r="AF180" s="124">
        <v>0.0</v>
      </c>
      <c r="AG180" s="110">
        <v>0.0</v>
      </c>
      <c r="AH180" s="138">
        <v>0.0</v>
      </c>
      <c r="AI180" s="110">
        <v>0.0</v>
      </c>
      <c r="AJ180" s="124" t="str">
        <f t="shared" si="61"/>
        <v>#REF!</v>
      </c>
      <c r="AK180" s="107"/>
      <c r="AL180" s="103"/>
      <c r="AM180" s="124" t="str">
        <f t="shared" si="62"/>
        <v>#REF!</v>
      </c>
      <c r="AN180" s="45"/>
      <c r="AO180" s="103"/>
      <c r="AP180" s="124" t="str">
        <f t="shared" si="63"/>
        <v>#REF!</v>
      </c>
      <c r="AQ180" s="45"/>
      <c r="AR180" s="110">
        <v>0.0</v>
      </c>
      <c r="AS180" s="124" t="str">
        <f t="shared" si="64"/>
        <v>#REF!</v>
      </c>
      <c r="AT180" s="107"/>
      <c r="AU180" s="110">
        <v>0.0</v>
      </c>
      <c r="AV180" s="107"/>
      <c r="AW180" s="110">
        <v>0.0</v>
      </c>
      <c r="AX180" s="107"/>
      <c r="AY180" s="110">
        <v>0.0</v>
      </c>
      <c r="AZ180" s="107"/>
      <c r="BA180" s="110">
        <v>0.0</v>
      </c>
      <c r="BB180" s="124" t="str">
        <f t="shared" si="65"/>
        <v>#REF!</v>
      </c>
      <c r="BC180" s="107"/>
      <c r="BD180" s="103"/>
      <c r="BE180" s="129" t="str">
        <f t="shared" si="66"/>
        <v>#REF!</v>
      </c>
      <c r="BF180" s="107"/>
      <c r="BG180" s="103"/>
      <c r="BH180" s="124" t="str">
        <f t="shared" si="67"/>
        <v>#REF!</v>
      </c>
      <c r="BI180" s="107"/>
      <c r="BJ180" s="103"/>
      <c r="BK180" s="124" t="str">
        <f t="shared" si="57"/>
        <v>#REF!</v>
      </c>
      <c r="BL180" s="107"/>
      <c r="BM180" s="103"/>
      <c r="BN180" s="124" t="str">
        <f t="shared" si="68"/>
        <v>#REF!</v>
      </c>
      <c r="BO180" s="107"/>
      <c r="BP180" s="103"/>
      <c r="BQ180" s="107"/>
      <c r="BR180" s="103"/>
      <c r="BS180" s="117" t="str">
        <f t="shared" si="30"/>
        <v>#REF!</v>
      </c>
      <c r="BT180" s="107"/>
      <c r="BU180" s="103"/>
      <c r="BV180" s="107"/>
      <c r="BW180" s="107" t="str">
        <f t="shared" si="31"/>
        <v>#REF!</v>
      </c>
      <c r="BX180" s="112"/>
      <c r="BY180" s="110">
        <v>0.0</v>
      </c>
      <c r="BZ180" s="2"/>
      <c r="CA180" s="2"/>
      <c r="CB180" s="112"/>
      <c r="CC180" s="110">
        <v>0.0</v>
      </c>
      <c r="CD180" s="112"/>
      <c r="CE180" s="110">
        <v>0.0</v>
      </c>
      <c r="CF180" s="112"/>
      <c r="CG180" s="110">
        <v>0.0</v>
      </c>
      <c r="CH180" s="112"/>
      <c r="CI180" s="110">
        <v>0.0</v>
      </c>
      <c r="CJ180" s="112"/>
      <c r="CK180" s="110">
        <v>0.0</v>
      </c>
      <c r="CL180" s="112"/>
      <c r="CM180" s="110">
        <v>0.0</v>
      </c>
      <c r="CN180" s="112"/>
      <c r="CO180" s="110">
        <v>0.0</v>
      </c>
      <c r="CP180" s="112"/>
      <c r="CQ180" s="110">
        <v>0.0</v>
      </c>
      <c r="CR180" s="113">
        <f t="shared" si="45"/>
        <v>0</v>
      </c>
      <c r="CS180" s="113">
        <f t="shared" si="26"/>
        <v>0</v>
      </c>
      <c r="CT180" s="1"/>
      <c r="CU180" s="114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16"/>
      <c r="DH180" s="116"/>
      <c r="DI180" s="116"/>
      <c r="DJ180" s="116"/>
      <c r="DK180" s="116"/>
      <c r="DL180" s="1"/>
      <c r="DM180" s="1"/>
      <c r="DN180" s="1"/>
      <c r="DO180" s="1"/>
      <c r="DP180" s="1"/>
    </row>
    <row r="181">
      <c r="A181" s="93"/>
      <c r="B181" s="185" t="str">
        <f t="shared" si="59"/>
        <v>#REF!</v>
      </c>
      <c r="C181" s="208" t="s">
        <v>401</v>
      </c>
      <c r="D181" s="96" t="s">
        <v>402</v>
      </c>
      <c r="E181" s="97" t="str">
        <f t="shared" si="27"/>
        <v>N/A</v>
      </c>
      <c r="F181" s="133">
        <v>376330.0</v>
      </c>
      <c r="G181" s="133">
        <v>144989.95</v>
      </c>
      <c r="H181" s="133">
        <f t="shared" si="79"/>
        <v>231340.05</v>
      </c>
      <c r="I181" s="133">
        <v>144989.95</v>
      </c>
      <c r="J181" s="133">
        <f t="shared" si="80"/>
        <v>231340.05</v>
      </c>
      <c r="K181" s="134">
        <v>100.0</v>
      </c>
      <c r="L181" s="133">
        <v>376330.0</v>
      </c>
      <c r="M181" s="133">
        <v>376330.0</v>
      </c>
      <c r="N181" s="133">
        <v>0.0</v>
      </c>
      <c r="O181" s="133">
        <v>0.0</v>
      </c>
      <c r="P181" s="135">
        <f t="shared" si="81"/>
        <v>0</v>
      </c>
      <c r="Q181" s="100"/>
      <c r="R181" s="98"/>
      <c r="S181" s="98"/>
      <c r="T181" s="45"/>
      <c r="U181" s="45"/>
      <c r="V181" s="45"/>
      <c r="W181" s="135">
        <v>0.0</v>
      </c>
      <c r="X181" s="139" t="str">
        <f t="shared" si="69"/>
        <v>#REF!</v>
      </c>
      <c r="Y181" s="140">
        <v>0.0</v>
      </c>
      <c r="Z181" s="135">
        <v>0.0</v>
      </c>
      <c r="AA181" s="110">
        <v>0.0</v>
      </c>
      <c r="AB181" s="141">
        <v>0.0</v>
      </c>
      <c r="AC181" s="110">
        <v>0.0</v>
      </c>
      <c r="AD181" s="124">
        <v>0.0</v>
      </c>
      <c r="AE181" s="110">
        <v>0.0</v>
      </c>
      <c r="AF181" s="124">
        <v>0.0</v>
      </c>
      <c r="AG181" s="110">
        <v>0.0</v>
      </c>
      <c r="AH181" s="124">
        <v>0.0</v>
      </c>
      <c r="AI181" s="110">
        <v>0.0</v>
      </c>
      <c r="AJ181" s="124" t="str">
        <f t="shared" si="61"/>
        <v>#REF!</v>
      </c>
      <c r="AK181" s="107"/>
      <c r="AL181" s="103"/>
      <c r="AM181" s="124" t="str">
        <f t="shared" si="62"/>
        <v>#REF!</v>
      </c>
      <c r="AN181" s="45"/>
      <c r="AO181" s="103"/>
      <c r="AP181" s="124" t="str">
        <f t="shared" si="63"/>
        <v>#REF!</v>
      </c>
      <c r="AQ181" s="45"/>
      <c r="AR181" s="110">
        <v>0.0</v>
      </c>
      <c r="AS181" s="124" t="str">
        <f t="shared" si="64"/>
        <v>#REF!</v>
      </c>
      <c r="AT181" s="107"/>
      <c r="AU181" s="110">
        <v>0.0</v>
      </c>
      <c r="AV181" s="107"/>
      <c r="AW181" s="110">
        <v>0.0</v>
      </c>
      <c r="AX181" s="107"/>
      <c r="AY181" s="110">
        <v>0.0</v>
      </c>
      <c r="AZ181" s="107"/>
      <c r="BA181" s="110">
        <v>0.0</v>
      </c>
      <c r="BB181" s="124" t="str">
        <f t="shared" si="65"/>
        <v>#REF!</v>
      </c>
      <c r="BC181" s="107"/>
      <c r="BD181" s="103"/>
      <c r="BE181" s="129" t="str">
        <f t="shared" si="66"/>
        <v>#REF!</v>
      </c>
      <c r="BF181" s="107"/>
      <c r="BG181" s="103"/>
      <c r="BH181" s="124" t="str">
        <f t="shared" si="67"/>
        <v>#REF!</v>
      </c>
      <c r="BI181" s="107"/>
      <c r="BJ181" s="103"/>
      <c r="BK181" s="124" t="str">
        <f t="shared" si="57"/>
        <v>#REF!</v>
      </c>
      <c r="BL181" s="107"/>
      <c r="BM181" s="103"/>
      <c r="BN181" s="124" t="str">
        <f t="shared" si="68"/>
        <v>#REF!</v>
      </c>
      <c r="BO181" s="107"/>
      <c r="BP181" s="103"/>
      <c r="BQ181" s="107"/>
      <c r="BR181" s="103"/>
      <c r="BS181" s="117" t="str">
        <f t="shared" si="30"/>
        <v>#REF!</v>
      </c>
      <c r="BT181" s="107"/>
      <c r="BU181" s="103"/>
      <c r="BV181" s="107"/>
      <c r="BW181" s="107" t="str">
        <f t="shared" si="31"/>
        <v>#REF!</v>
      </c>
      <c r="BX181" s="112"/>
      <c r="BY181" s="110">
        <v>0.0</v>
      </c>
      <c r="BZ181" s="2"/>
      <c r="CA181" s="2"/>
      <c r="CB181" s="112"/>
      <c r="CC181" s="110">
        <v>0.0</v>
      </c>
      <c r="CD181" s="112"/>
      <c r="CE181" s="110">
        <v>0.0</v>
      </c>
      <c r="CF181" s="112"/>
      <c r="CG181" s="110">
        <v>0.0</v>
      </c>
      <c r="CH181" s="112"/>
      <c r="CI181" s="110">
        <v>0.0</v>
      </c>
      <c r="CJ181" s="112"/>
      <c r="CK181" s="110">
        <v>0.0</v>
      </c>
      <c r="CL181" s="112"/>
      <c r="CM181" s="110">
        <v>0.0</v>
      </c>
      <c r="CN181" s="112"/>
      <c r="CO181" s="110">
        <v>0.0</v>
      </c>
      <c r="CP181" s="112"/>
      <c r="CQ181" s="110">
        <v>0.0</v>
      </c>
      <c r="CR181" s="113">
        <f t="shared" si="45"/>
        <v>0</v>
      </c>
      <c r="CS181" s="113">
        <f t="shared" si="26"/>
        <v>0</v>
      </c>
      <c r="CT181" s="1"/>
      <c r="CU181" s="114"/>
      <c r="CV181" s="1"/>
      <c r="CW181" s="1"/>
      <c r="CX181" s="195" t="s">
        <v>403</v>
      </c>
      <c r="CY181" s="1"/>
      <c r="CZ181" s="1"/>
      <c r="DA181" s="1"/>
      <c r="DB181" s="1"/>
      <c r="DC181" s="1"/>
      <c r="DD181" s="1"/>
      <c r="DE181" s="61"/>
      <c r="DF181" s="61"/>
      <c r="DG181" s="115"/>
      <c r="DH181" s="116"/>
      <c r="DI181" s="116"/>
      <c r="DJ181" s="116"/>
      <c r="DK181" s="116"/>
      <c r="DL181" s="1"/>
      <c r="DM181" s="1"/>
      <c r="DN181" s="1"/>
      <c r="DO181" s="1"/>
      <c r="DP181" s="1"/>
    </row>
    <row r="182">
      <c r="A182" s="93"/>
      <c r="B182" s="185" t="str">
        <f t="shared" si="59"/>
        <v>#REF!</v>
      </c>
      <c r="C182" s="208" t="s">
        <v>404</v>
      </c>
      <c r="D182" s="96" t="s">
        <v>405</v>
      </c>
      <c r="E182" s="97" t="str">
        <f t="shared" si="27"/>
        <v>N/A</v>
      </c>
      <c r="F182" s="133">
        <v>202099.35</v>
      </c>
      <c r="G182" s="133">
        <v>73826.85</v>
      </c>
      <c r="H182" s="133">
        <f t="shared" si="79"/>
        <v>128272.5</v>
      </c>
      <c r="I182" s="133">
        <v>73826.85</v>
      </c>
      <c r="J182" s="133">
        <f t="shared" si="80"/>
        <v>128272.5</v>
      </c>
      <c r="K182" s="134">
        <v>100.0</v>
      </c>
      <c r="L182" s="133">
        <v>202099.35</v>
      </c>
      <c r="M182" s="133">
        <v>202099.35</v>
      </c>
      <c r="N182" s="133">
        <v>0.0</v>
      </c>
      <c r="O182" s="133">
        <v>0.0</v>
      </c>
      <c r="P182" s="135">
        <f t="shared" si="81"/>
        <v>0</v>
      </c>
      <c r="Q182" s="100"/>
      <c r="R182" s="98"/>
      <c r="S182" s="98"/>
      <c r="T182" s="45"/>
      <c r="U182" s="45"/>
      <c r="V182" s="45"/>
      <c r="W182" s="135">
        <v>0.0</v>
      </c>
      <c r="X182" s="139" t="str">
        <f t="shared" si="69"/>
        <v>#REF!</v>
      </c>
      <c r="Y182" s="140">
        <v>0.0</v>
      </c>
      <c r="Z182" s="135">
        <v>0.0</v>
      </c>
      <c r="AA182" s="110">
        <v>0.0</v>
      </c>
      <c r="AB182" s="141">
        <v>0.0</v>
      </c>
      <c r="AC182" s="110">
        <v>0.0</v>
      </c>
      <c r="AD182" s="124">
        <v>0.0</v>
      </c>
      <c r="AE182" s="110">
        <v>0.0</v>
      </c>
      <c r="AF182" s="124">
        <v>0.0</v>
      </c>
      <c r="AG182" s="110">
        <v>0.0</v>
      </c>
      <c r="AH182" s="124">
        <v>0.0</v>
      </c>
      <c r="AI182" s="110">
        <v>0.0</v>
      </c>
      <c r="AJ182" s="124" t="str">
        <f t="shared" si="61"/>
        <v>#REF!</v>
      </c>
      <c r="AK182" s="107"/>
      <c r="AL182" s="103"/>
      <c r="AM182" s="124" t="str">
        <f t="shared" si="62"/>
        <v>#REF!</v>
      </c>
      <c r="AN182" s="45"/>
      <c r="AO182" s="103"/>
      <c r="AP182" s="124" t="str">
        <f t="shared" si="63"/>
        <v>#REF!</v>
      </c>
      <c r="AQ182" s="107"/>
      <c r="AR182" s="110">
        <v>0.0</v>
      </c>
      <c r="AS182" s="124" t="str">
        <f t="shared" si="64"/>
        <v>#REF!</v>
      </c>
      <c r="AT182" s="107"/>
      <c r="AU182" s="110">
        <v>0.0</v>
      </c>
      <c r="AV182" s="107"/>
      <c r="AW182" s="110">
        <v>0.0</v>
      </c>
      <c r="AX182" s="107"/>
      <c r="AY182" s="110">
        <v>0.0</v>
      </c>
      <c r="AZ182" s="107"/>
      <c r="BA182" s="110">
        <v>0.0</v>
      </c>
      <c r="BB182" s="124" t="str">
        <f t="shared" si="65"/>
        <v>#REF!</v>
      </c>
      <c r="BC182" s="107"/>
      <c r="BD182" s="103"/>
      <c r="BE182" s="129" t="str">
        <f t="shared" si="66"/>
        <v>#REF!</v>
      </c>
      <c r="BF182" s="107"/>
      <c r="BG182" s="103"/>
      <c r="BH182" s="124" t="str">
        <f t="shared" si="67"/>
        <v>#REF!</v>
      </c>
      <c r="BI182" s="107"/>
      <c r="BJ182" s="103"/>
      <c r="BK182" s="124" t="str">
        <f t="shared" si="57"/>
        <v>#REF!</v>
      </c>
      <c r="BL182" s="107"/>
      <c r="BM182" s="103"/>
      <c r="BN182" s="124" t="str">
        <f t="shared" si="68"/>
        <v>#REF!</v>
      </c>
      <c r="BO182" s="107"/>
      <c r="BP182" s="103"/>
      <c r="BQ182" s="107"/>
      <c r="BR182" s="103"/>
      <c r="BS182" s="117" t="str">
        <f t="shared" si="30"/>
        <v>#REF!</v>
      </c>
      <c r="BT182" s="107"/>
      <c r="BU182" s="103"/>
      <c r="BV182" s="107"/>
      <c r="BW182" s="107" t="str">
        <f t="shared" si="31"/>
        <v>#REF!</v>
      </c>
      <c r="BX182" s="112"/>
      <c r="BY182" s="110">
        <v>0.0</v>
      </c>
      <c r="BZ182" s="2"/>
      <c r="CA182" s="2"/>
      <c r="CB182" s="112"/>
      <c r="CC182" s="110">
        <v>0.0</v>
      </c>
      <c r="CD182" s="112"/>
      <c r="CE182" s="110">
        <v>0.0</v>
      </c>
      <c r="CF182" s="112"/>
      <c r="CG182" s="110">
        <v>0.0</v>
      </c>
      <c r="CH182" s="112"/>
      <c r="CI182" s="110">
        <v>0.0</v>
      </c>
      <c r="CJ182" s="112"/>
      <c r="CK182" s="110">
        <v>0.0</v>
      </c>
      <c r="CL182" s="112"/>
      <c r="CM182" s="110">
        <v>0.0</v>
      </c>
      <c r="CN182" s="112"/>
      <c r="CO182" s="110">
        <v>0.0</v>
      </c>
      <c r="CP182" s="112"/>
      <c r="CQ182" s="110">
        <v>0.0</v>
      </c>
      <c r="CR182" s="113">
        <f t="shared" si="45"/>
        <v>0</v>
      </c>
      <c r="CS182" s="113">
        <f t="shared" si="26"/>
        <v>0</v>
      </c>
      <c r="CT182" s="1"/>
      <c r="CU182" s="114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16"/>
      <c r="DH182" s="116"/>
      <c r="DI182" s="116"/>
      <c r="DJ182" s="116"/>
      <c r="DK182" s="116"/>
      <c r="DL182" s="1"/>
      <c r="DM182" s="1"/>
      <c r="DN182" s="1"/>
      <c r="DO182" s="1"/>
      <c r="DP182" s="1"/>
    </row>
    <row r="183">
      <c r="A183" s="93"/>
      <c r="B183" s="185" t="str">
        <f t="shared" si="59"/>
        <v>#REF!</v>
      </c>
      <c r="C183" s="208" t="s">
        <v>406</v>
      </c>
      <c r="D183" s="96" t="s">
        <v>407</v>
      </c>
      <c r="E183" s="97" t="str">
        <f t="shared" si="27"/>
        <v>N/A</v>
      </c>
      <c r="F183" s="133">
        <v>250000.0</v>
      </c>
      <c r="G183" s="133">
        <v>187500.0</v>
      </c>
      <c r="H183" s="133">
        <f t="shared" si="79"/>
        <v>62500</v>
      </c>
      <c r="I183" s="133">
        <v>1090.44</v>
      </c>
      <c r="J183" s="133">
        <f t="shared" si="80"/>
        <v>-1090.44</v>
      </c>
      <c r="K183" s="134">
        <v>0.581568</v>
      </c>
      <c r="L183" s="133">
        <v>1453.92</v>
      </c>
      <c r="M183" s="133">
        <v>0.0</v>
      </c>
      <c r="N183" s="133">
        <v>0.0</v>
      </c>
      <c r="O183" s="133">
        <v>-1453.92</v>
      </c>
      <c r="P183" s="135">
        <f t="shared" si="81"/>
        <v>250000</v>
      </c>
      <c r="Q183" s="100"/>
      <c r="R183" s="98"/>
      <c r="S183" s="98"/>
      <c r="T183" s="45"/>
      <c r="U183" s="45"/>
      <c r="V183" s="45"/>
      <c r="W183" s="135">
        <v>0.0</v>
      </c>
      <c r="X183" s="139" t="str">
        <f t="shared" si="69"/>
        <v>#REF!</v>
      </c>
      <c r="Y183" s="140">
        <v>0.0</v>
      </c>
      <c r="Z183" s="135">
        <v>0.0</v>
      </c>
      <c r="AA183" s="110">
        <v>0.0</v>
      </c>
      <c r="AB183" s="213">
        <v>0.0</v>
      </c>
      <c r="AC183" s="110">
        <v>0.0</v>
      </c>
      <c r="AD183" s="176">
        <v>0.0</v>
      </c>
      <c r="AE183" s="110">
        <v>0.0</v>
      </c>
      <c r="AF183" s="124">
        <v>0.0</v>
      </c>
      <c r="AG183" s="110">
        <v>0.0</v>
      </c>
      <c r="AH183" s="124">
        <v>0.0</v>
      </c>
      <c r="AI183" s="110">
        <v>0.0</v>
      </c>
      <c r="AJ183" s="124" t="str">
        <f t="shared" si="61"/>
        <v>#REF!</v>
      </c>
      <c r="AK183" s="107"/>
      <c r="AL183" s="103"/>
      <c r="AM183" s="124" t="str">
        <f t="shared" si="62"/>
        <v>#REF!</v>
      </c>
      <c r="AN183" s="45"/>
      <c r="AO183" s="103"/>
      <c r="AP183" s="124" t="str">
        <f t="shared" si="63"/>
        <v>#REF!</v>
      </c>
      <c r="AQ183" s="107"/>
      <c r="AR183" s="110">
        <v>0.0</v>
      </c>
      <c r="AS183" s="124" t="str">
        <f t="shared" si="64"/>
        <v>#REF!</v>
      </c>
      <c r="AT183" s="107"/>
      <c r="AU183" s="110">
        <v>0.0</v>
      </c>
      <c r="AV183" s="107"/>
      <c r="AW183" s="110">
        <v>0.0</v>
      </c>
      <c r="AX183" s="107"/>
      <c r="AY183" s="110">
        <v>0.0</v>
      </c>
      <c r="AZ183" s="107"/>
      <c r="BA183" s="110">
        <v>0.0</v>
      </c>
      <c r="BB183" s="124" t="str">
        <f t="shared" si="65"/>
        <v>#REF!</v>
      </c>
      <c r="BC183" s="107"/>
      <c r="BD183" s="103"/>
      <c r="BE183" s="129" t="str">
        <f t="shared" si="66"/>
        <v>#REF!</v>
      </c>
      <c r="BF183" s="107"/>
      <c r="BG183" s="103"/>
      <c r="BH183" s="124" t="str">
        <f t="shared" si="67"/>
        <v>#REF!</v>
      </c>
      <c r="BI183" s="107"/>
      <c r="BJ183" s="103"/>
      <c r="BK183" s="124" t="str">
        <f t="shared" si="57"/>
        <v>#REF!</v>
      </c>
      <c r="BL183" s="107"/>
      <c r="BM183" s="103"/>
      <c r="BN183" s="124" t="str">
        <f t="shared" si="68"/>
        <v>#REF!</v>
      </c>
      <c r="BO183" s="107"/>
      <c r="BP183" s="103"/>
      <c r="BQ183" s="107"/>
      <c r="BR183" s="103"/>
      <c r="BS183" s="117" t="str">
        <f t="shared" si="30"/>
        <v>#REF!</v>
      </c>
      <c r="BT183" s="107"/>
      <c r="BU183" s="103"/>
      <c r="BV183" s="107"/>
      <c r="BW183" s="107" t="str">
        <f t="shared" si="31"/>
        <v>#REF!</v>
      </c>
      <c r="BX183" s="112"/>
      <c r="BY183" s="110">
        <v>0.0</v>
      </c>
      <c r="BZ183" s="2"/>
      <c r="CA183" s="2"/>
      <c r="CB183" s="112"/>
      <c r="CC183" s="110">
        <v>0.0</v>
      </c>
      <c r="CD183" s="112"/>
      <c r="CE183" s="110">
        <v>0.0</v>
      </c>
      <c r="CF183" s="112"/>
      <c r="CG183" s="110">
        <v>0.0</v>
      </c>
      <c r="CH183" s="112"/>
      <c r="CI183" s="110">
        <v>0.0</v>
      </c>
      <c r="CJ183" s="112"/>
      <c r="CK183" s="110">
        <v>0.0</v>
      </c>
      <c r="CL183" s="112"/>
      <c r="CM183" s="110">
        <v>0.0</v>
      </c>
      <c r="CN183" s="112"/>
      <c r="CO183" s="110">
        <v>0.0</v>
      </c>
      <c r="CP183" s="112"/>
      <c r="CQ183" s="110">
        <v>0.0</v>
      </c>
      <c r="CR183" s="113">
        <f t="shared" si="45"/>
        <v>0</v>
      </c>
      <c r="CS183" s="113">
        <f t="shared" si="26"/>
        <v>0</v>
      </c>
      <c r="CT183" s="1"/>
      <c r="CU183" s="114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16"/>
      <c r="DH183" s="116"/>
      <c r="DI183" s="116"/>
      <c r="DJ183" s="116"/>
      <c r="DK183" s="116"/>
      <c r="DL183" s="1"/>
      <c r="DM183" s="1"/>
      <c r="DN183" s="1"/>
      <c r="DO183" s="1"/>
      <c r="DP183" s="1"/>
    </row>
    <row r="184">
      <c r="A184" s="93"/>
      <c r="B184" s="185" t="str">
        <f t="shared" si="59"/>
        <v>#REF!</v>
      </c>
      <c r="C184" s="208" t="s">
        <v>408</v>
      </c>
      <c r="D184" s="96" t="s">
        <v>409</v>
      </c>
      <c r="E184" s="97" t="str">
        <f t="shared" si="27"/>
        <v>N/A</v>
      </c>
      <c r="F184" s="133">
        <v>15840.0</v>
      </c>
      <c r="G184" s="133">
        <v>11784.22</v>
      </c>
      <c r="H184" s="133">
        <f t="shared" si="79"/>
        <v>4055.78</v>
      </c>
      <c r="I184" s="133">
        <v>11784.22</v>
      </c>
      <c r="J184" s="133">
        <f t="shared" si="80"/>
        <v>4055.78</v>
      </c>
      <c r="K184" s="134">
        <v>100.0</v>
      </c>
      <c r="L184" s="133">
        <v>15840.0</v>
      </c>
      <c r="M184" s="133">
        <v>15840.0</v>
      </c>
      <c r="N184" s="133">
        <v>0.0</v>
      </c>
      <c r="O184" s="133">
        <v>0.0</v>
      </c>
      <c r="P184" s="135">
        <f t="shared" si="81"/>
        <v>0</v>
      </c>
      <c r="Q184" s="100"/>
      <c r="R184" s="98"/>
      <c r="S184" s="98"/>
      <c r="T184" s="45"/>
      <c r="U184" s="45"/>
      <c r="V184" s="45"/>
      <c r="W184" s="135">
        <v>0.0</v>
      </c>
      <c r="X184" s="139" t="str">
        <f t="shared" si="69"/>
        <v>#REF!</v>
      </c>
      <c r="Y184" s="140">
        <v>0.0</v>
      </c>
      <c r="Z184" s="135">
        <v>0.0</v>
      </c>
      <c r="AA184" s="110">
        <v>0.0</v>
      </c>
      <c r="AB184" s="141">
        <v>0.0</v>
      </c>
      <c r="AC184" s="110">
        <v>0.0</v>
      </c>
      <c r="AD184" s="124">
        <v>0.0</v>
      </c>
      <c r="AE184" s="110">
        <v>0.0</v>
      </c>
      <c r="AF184" s="124">
        <v>0.0</v>
      </c>
      <c r="AG184" s="110">
        <v>0.0</v>
      </c>
      <c r="AH184" s="124">
        <v>0.0</v>
      </c>
      <c r="AI184" s="110">
        <v>0.0</v>
      </c>
      <c r="AJ184" s="124" t="str">
        <f t="shared" si="61"/>
        <v>#REF!</v>
      </c>
      <c r="AK184" s="107"/>
      <c r="AL184" s="103"/>
      <c r="AM184" s="124" t="str">
        <f t="shared" si="62"/>
        <v>#REF!</v>
      </c>
      <c r="AN184" s="45"/>
      <c r="AO184" s="103"/>
      <c r="AP184" s="124" t="str">
        <f t="shared" si="63"/>
        <v>#REF!</v>
      </c>
      <c r="AQ184" s="107"/>
      <c r="AR184" s="110">
        <v>0.0</v>
      </c>
      <c r="AS184" s="124" t="str">
        <f t="shared" si="64"/>
        <v>#REF!</v>
      </c>
      <c r="AT184" s="107"/>
      <c r="AU184" s="110">
        <v>0.0</v>
      </c>
      <c r="AV184" s="107"/>
      <c r="AW184" s="110">
        <v>0.0</v>
      </c>
      <c r="AX184" s="107"/>
      <c r="AY184" s="110">
        <v>0.0</v>
      </c>
      <c r="AZ184" s="107"/>
      <c r="BA184" s="110">
        <v>0.0</v>
      </c>
      <c r="BB184" s="124" t="str">
        <f t="shared" si="65"/>
        <v>#REF!</v>
      </c>
      <c r="BC184" s="107"/>
      <c r="BD184" s="103"/>
      <c r="BE184" s="129" t="str">
        <f t="shared" si="66"/>
        <v>#REF!</v>
      </c>
      <c r="BF184" s="107"/>
      <c r="BG184" s="103"/>
      <c r="BH184" s="124" t="str">
        <f t="shared" si="67"/>
        <v>#REF!</v>
      </c>
      <c r="BI184" s="107"/>
      <c r="BJ184" s="103"/>
      <c r="BK184" s="124" t="str">
        <f t="shared" si="57"/>
        <v>#REF!</v>
      </c>
      <c r="BL184" s="107"/>
      <c r="BM184" s="103"/>
      <c r="BN184" s="124" t="str">
        <f t="shared" si="68"/>
        <v>#REF!</v>
      </c>
      <c r="BO184" s="107"/>
      <c r="BP184" s="103"/>
      <c r="BQ184" s="107"/>
      <c r="BR184" s="103"/>
      <c r="BS184" s="117" t="str">
        <f t="shared" si="30"/>
        <v>#REF!</v>
      </c>
      <c r="BT184" s="107"/>
      <c r="BU184" s="103"/>
      <c r="BV184" s="107"/>
      <c r="BW184" s="107" t="str">
        <f t="shared" si="31"/>
        <v>#REF!</v>
      </c>
      <c r="BX184" s="112"/>
      <c r="BY184" s="110">
        <v>0.0</v>
      </c>
      <c r="BZ184" s="2"/>
      <c r="CA184" s="2"/>
      <c r="CB184" s="112"/>
      <c r="CC184" s="110">
        <v>0.0</v>
      </c>
      <c r="CD184" s="112"/>
      <c r="CE184" s="110">
        <v>0.0</v>
      </c>
      <c r="CF184" s="112"/>
      <c r="CG184" s="110">
        <v>0.0</v>
      </c>
      <c r="CH184" s="112"/>
      <c r="CI184" s="110">
        <v>0.0</v>
      </c>
      <c r="CJ184" s="112"/>
      <c r="CK184" s="110">
        <v>0.0</v>
      </c>
      <c r="CL184" s="112"/>
      <c r="CM184" s="110">
        <v>0.0</v>
      </c>
      <c r="CN184" s="112"/>
      <c r="CO184" s="110">
        <v>0.0</v>
      </c>
      <c r="CP184" s="112"/>
      <c r="CQ184" s="110">
        <v>0.0</v>
      </c>
      <c r="CR184" s="113">
        <f t="shared" si="45"/>
        <v>0</v>
      </c>
      <c r="CS184" s="113">
        <f t="shared" si="26"/>
        <v>0</v>
      </c>
      <c r="CT184" s="1"/>
      <c r="CU184" s="114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16"/>
      <c r="DH184" s="116"/>
      <c r="DI184" s="116"/>
      <c r="DJ184" s="116"/>
      <c r="DK184" s="116"/>
      <c r="DL184" s="1"/>
      <c r="DM184" s="1"/>
      <c r="DN184" s="1"/>
      <c r="DO184" s="1"/>
      <c r="DP184" s="1"/>
    </row>
    <row r="185">
      <c r="A185" s="93"/>
      <c r="B185" s="185" t="str">
        <f t="shared" si="59"/>
        <v>#REF!</v>
      </c>
      <c r="C185" s="208" t="s">
        <v>410</v>
      </c>
      <c r="D185" s="96" t="s">
        <v>411</v>
      </c>
      <c r="E185" s="97" t="str">
        <f t="shared" si="27"/>
        <v>N/A</v>
      </c>
      <c r="F185" s="133">
        <v>121626.78</v>
      </c>
      <c r="G185" s="133">
        <v>127673.21</v>
      </c>
      <c r="H185" s="133">
        <f t="shared" si="79"/>
        <v>-6046.43</v>
      </c>
      <c r="I185" s="133">
        <v>127673.21</v>
      </c>
      <c r="J185" s="133">
        <f t="shared" si="80"/>
        <v>-6046.43</v>
      </c>
      <c r="K185" s="134">
        <v>100.0</v>
      </c>
      <c r="L185" s="133">
        <v>121626.78</v>
      </c>
      <c r="M185" s="133">
        <v>121626.78</v>
      </c>
      <c r="N185" s="133">
        <v>0.0</v>
      </c>
      <c r="O185" s="133">
        <v>0.0</v>
      </c>
      <c r="P185" s="135">
        <f t="shared" si="81"/>
        <v>0</v>
      </c>
      <c r="Q185" s="100"/>
      <c r="R185" s="98"/>
      <c r="S185" s="98"/>
      <c r="T185" s="45"/>
      <c r="U185" s="45"/>
      <c r="V185" s="45"/>
      <c r="W185" s="135">
        <v>0.0</v>
      </c>
      <c r="X185" s="139" t="str">
        <f t="shared" si="69"/>
        <v>#REF!</v>
      </c>
      <c r="Y185" s="140">
        <v>0.0</v>
      </c>
      <c r="Z185" s="135">
        <v>0.0</v>
      </c>
      <c r="AA185" s="110">
        <v>0.0</v>
      </c>
      <c r="AB185" s="141">
        <v>0.0</v>
      </c>
      <c r="AC185" s="110">
        <v>0.0</v>
      </c>
      <c r="AD185" s="124">
        <v>0.0</v>
      </c>
      <c r="AE185" s="110">
        <v>0.0</v>
      </c>
      <c r="AF185" s="124">
        <v>0.0</v>
      </c>
      <c r="AG185" s="110">
        <v>0.0</v>
      </c>
      <c r="AH185" s="124">
        <v>0.0</v>
      </c>
      <c r="AI185" s="110">
        <v>0.0</v>
      </c>
      <c r="AJ185" s="124" t="str">
        <f t="shared" si="61"/>
        <v>#REF!</v>
      </c>
      <c r="AK185" s="45"/>
      <c r="AL185" s="103"/>
      <c r="AM185" s="124" t="str">
        <f t="shared" si="62"/>
        <v>#REF!</v>
      </c>
      <c r="AN185" s="45"/>
      <c r="AO185" s="103"/>
      <c r="AP185" s="124" t="str">
        <f t="shared" si="63"/>
        <v>#REF!</v>
      </c>
      <c r="AQ185" s="107"/>
      <c r="AR185" s="110">
        <v>0.0</v>
      </c>
      <c r="AS185" s="124" t="str">
        <f t="shared" si="64"/>
        <v>#REF!</v>
      </c>
      <c r="AT185" s="107"/>
      <c r="AU185" s="110">
        <v>0.0</v>
      </c>
      <c r="AV185" s="107"/>
      <c r="AW185" s="110">
        <v>0.0</v>
      </c>
      <c r="AX185" s="107"/>
      <c r="AY185" s="110">
        <v>0.0</v>
      </c>
      <c r="AZ185" s="107"/>
      <c r="BA185" s="110">
        <v>0.0</v>
      </c>
      <c r="BB185" s="124" t="str">
        <f t="shared" si="65"/>
        <v>#REF!</v>
      </c>
      <c r="BC185" s="107"/>
      <c r="BD185" s="103"/>
      <c r="BE185" s="129" t="str">
        <f t="shared" si="66"/>
        <v>#REF!</v>
      </c>
      <c r="BF185" s="107"/>
      <c r="BG185" s="103"/>
      <c r="BH185" s="124" t="str">
        <f t="shared" si="67"/>
        <v>#REF!</v>
      </c>
      <c r="BI185" s="107"/>
      <c r="BJ185" s="103"/>
      <c r="BK185" s="124" t="str">
        <f t="shared" si="57"/>
        <v>#REF!</v>
      </c>
      <c r="BL185" s="107"/>
      <c r="BM185" s="103"/>
      <c r="BN185" s="124" t="str">
        <f t="shared" si="68"/>
        <v>#REF!</v>
      </c>
      <c r="BO185" s="107"/>
      <c r="BP185" s="103"/>
      <c r="BQ185" s="107"/>
      <c r="BR185" s="103"/>
      <c r="BS185" s="117" t="str">
        <f t="shared" si="30"/>
        <v>#REF!</v>
      </c>
      <c r="BT185" s="107"/>
      <c r="BU185" s="103"/>
      <c r="BV185" s="107"/>
      <c r="BW185" s="107" t="str">
        <f t="shared" si="31"/>
        <v>#REF!</v>
      </c>
      <c r="BX185" s="112"/>
      <c r="BY185" s="110">
        <v>0.0</v>
      </c>
      <c r="BZ185" s="2"/>
      <c r="CA185" s="2"/>
      <c r="CB185" s="112"/>
      <c r="CC185" s="110">
        <v>0.0</v>
      </c>
      <c r="CD185" s="112"/>
      <c r="CE185" s="110">
        <v>0.0</v>
      </c>
      <c r="CF185" s="112"/>
      <c r="CG185" s="110">
        <v>0.0</v>
      </c>
      <c r="CH185" s="112"/>
      <c r="CI185" s="110">
        <v>0.0</v>
      </c>
      <c r="CJ185" s="112"/>
      <c r="CK185" s="110">
        <v>0.0</v>
      </c>
      <c r="CL185" s="112"/>
      <c r="CM185" s="110">
        <v>0.0</v>
      </c>
      <c r="CN185" s="112"/>
      <c r="CO185" s="110">
        <v>0.0</v>
      </c>
      <c r="CP185" s="112"/>
      <c r="CQ185" s="110">
        <v>0.0</v>
      </c>
      <c r="CR185" s="113">
        <f t="shared" si="45"/>
        <v>0</v>
      </c>
      <c r="CS185" s="113">
        <f t="shared" si="26"/>
        <v>0</v>
      </c>
      <c r="CT185" s="1"/>
      <c r="CU185" s="114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16"/>
      <c r="DH185" s="116"/>
      <c r="DI185" s="116"/>
      <c r="DJ185" s="116"/>
      <c r="DK185" s="116"/>
      <c r="DL185" s="1"/>
      <c r="DM185" s="1"/>
      <c r="DN185" s="1"/>
      <c r="DO185" s="1"/>
      <c r="DP185" s="1"/>
    </row>
    <row r="186">
      <c r="A186" s="93"/>
      <c r="B186" s="185" t="str">
        <f t="shared" si="59"/>
        <v>#REF!</v>
      </c>
      <c r="C186" s="208" t="s">
        <v>412</v>
      </c>
      <c r="D186" s="96" t="s">
        <v>413</v>
      </c>
      <c r="E186" s="97" t="str">
        <f t="shared" si="27"/>
        <v>N/A</v>
      </c>
      <c r="F186" s="133">
        <v>237547.04</v>
      </c>
      <c r="G186" s="133">
        <v>195271.54</v>
      </c>
      <c r="H186" s="133">
        <f t="shared" si="79"/>
        <v>42275.5</v>
      </c>
      <c r="I186" s="133">
        <v>195271.54</v>
      </c>
      <c r="J186" s="133">
        <f t="shared" si="80"/>
        <v>42275.5</v>
      </c>
      <c r="K186" s="134">
        <v>100.0</v>
      </c>
      <c r="L186" s="133">
        <v>237547.04</v>
      </c>
      <c r="M186" s="133">
        <v>237547.04</v>
      </c>
      <c r="N186" s="133">
        <v>0.0</v>
      </c>
      <c r="O186" s="133">
        <v>0.0</v>
      </c>
      <c r="P186" s="135">
        <f t="shared" si="81"/>
        <v>0</v>
      </c>
      <c r="Q186" s="100"/>
      <c r="R186" s="98"/>
      <c r="S186" s="98"/>
      <c r="T186" s="45"/>
      <c r="U186" s="45"/>
      <c r="V186" s="45"/>
      <c r="W186" s="135">
        <v>0.0</v>
      </c>
      <c r="X186" s="139" t="str">
        <f t="shared" si="69"/>
        <v>#REF!</v>
      </c>
      <c r="Y186" s="140">
        <v>0.0</v>
      </c>
      <c r="Z186" s="135">
        <v>0.0</v>
      </c>
      <c r="AA186" s="110">
        <v>0.0</v>
      </c>
      <c r="AB186" s="141">
        <v>0.0</v>
      </c>
      <c r="AC186" s="110">
        <v>0.0</v>
      </c>
      <c r="AD186" s="124">
        <v>0.0</v>
      </c>
      <c r="AE186" s="110">
        <v>0.0</v>
      </c>
      <c r="AF186" s="124">
        <v>0.0</v>
      </c>
      <c r="AG186" s="110">
        <v>0.0</v>
      </c>
      <c r="AH186" s="124">
        <v>0.0</v>
      </c>
      <c r="AI186" s="110">
        <v>0.0</v>
      </c>
      <c r="AJ186" s="124" t="str">
        <f t="shared" si="61"/>
        <v>#REF!</v>
      </c>
      <c r="AK186" s="45"/>
      <c r="AL186" s="103"/>
      <c r="AM186" s="124" t="str">
        <f t="shared" si="62"/>
        <v>#REF!</v>
      </c>
      <c r="AN186" s="45"/>
      <c r="AO186" s="103"/>
      <c r="AP186" s="124" t="str">
        <f t="shared" si="63"/>
        <v>#REF!</v>
      </c>
      <c r="AQ186" s="107"/>
      <c r="AR186" s="110">
        <v>0.0</v>
      </c>
      <c r="AS186" s="124" t="str">
        <f t="shared" si="64"/>
        <v>#REF!</v>
      </c>
      <c r="AT186" s="107"/>
      <c r="AU186" s="110">
        <v>0.0</v>
      </c>
      <c r="AV186" s="107"/>
      <c r="AW186" s="110">
        <v>0.0</v>
      </c>
      <c r="AX186" s="107"/>
      <c r="AY186" s="110">
        <v>0.0</v>
      </c>
      <c r="AZ186" s="107"/>
      <c r="BA186" s="110">
        <v>0.0</v>
      </c>
      <c r="BB186" s="124" t="str">
        <f t="shared" si="65"/>
        <v>#REF!</v>
      </c>
      <c r="BC186" s="107"/>
      <c r="BD186" s="103"/>
      <c r="BE186" s="129" t="str">
        <f t="shared" si="66"/>
        <v>#REF!</v>
      </c>
      <c r="BF186" s="107"/>
      <c r="BG186" s="103"/>
      <c r="BH186" s="124" t="str">
        <f t="shared" si="67"/>
        <v>#REF!</v>
      </c>
      <c r="BI186" s="107"/>
      <c r="BJ186" s="103"/>
      <c r="BK186" s="124" t="str">
        <f t="shared" si="57"/>
        <v>#REF!</v>
      </c>
      <c r="BL186" s="107"/>
      <c r="BM186" s="103"/>
      <c r="BN186" s="124" t="str">
        <f t="shared" si="68"/>
        <v>#REF!</v>
      </c>
      <c r="BO186" s="107"/>
      <c r="BP186" s="103"/>
      <c r="BQ186" s="107"/>
      <c r="BR186" s="103"/>
      <c r="BS186" s="117" t="str">
        <f t="shared" si="30"/>
        <v>#REF!</v>
      </c>
      <c r="BT186" s="107"/>
      <c r="BU186" s="103"/>
      <c r="BV186" s="107"/>
      <c r="BW186" s="107" t="str">
        <f t="shared" si="31"/>
        <v>#REF!</v>
      </c>
      <c r="BX186" s="112"/>
      <c r="BY186" s="110">
        <v>0.0</v>
      </c>
      <c r="BZ186" s="2"/>
      <c r="CA186" s="2"/>
      <c r="CB186" s="112"/>
      <c r="CC186" s="110">
        <v>0.0</v>
      </c>
      <c r="CD186" s="112"/>
      <c r="CE186" s="110">
        <v>0.0</v>
      </c>
      <c r="CF186" s="112"/>
      <c r="CG186" s="110">
        <v>0.0</v>
      </c>
      <c r="CH186" s="112"/>
      <c r="CI186" s="110">
        <v>0.0</v>
      </c>
      <c r="CJ186" s="112"/>
      <c r="CK186" s="110">
        <v>0.0</v>
      </c>
      <c r="CL186" s="112"/>
      <c r="CM186" s="110">
        <v>0.0</v>
      </c>
      <c r="CN186" s="112"/>
      <c r="CO186" s="110">
        <v>0.0</v>
      </c>
      <c r="CP186" s="112"/>
      <c r="CQ186" s="110">
        <v>0.0</v>
      </c>
      <c r="CR186" s="113">
        <f t="shared" si="45"/>
        <v>0</v>
      </c>
      <c r="CS186" s="113">
        <f t="shared" si="26"/>
        <v>0</v>
      </c>
      <c r="CT186" s="1"/>
      <c r="CU186" s="114"/>
      <c r="CV186" s="1"/>
      <c r="CW186" s="1"/>
      <c r="CX186" s="1"/>
      <c r="CY186" s="1"/>
      <c r="CZ186" s="1"/>
      <c r="DA186" s="1"/>
      <c r="DB186" s="1"/>
      <c r="DC186" s="1"/>
      <c r="DD186" s="1"/>
      <c r="DE186" s="61"/>
      <c r="DF186" s="61"/>
      <c r="DG186" s="115"/>
      <c r="DH186" s="116"/>
      <c r="DI186" s="116"/>
      <c r="DJ186" s="116"/>
      <c r="DK186" s="116"/>
      <c r="DL186" s="1"/>
      <c r="DM186" s="1"/>
      <c r="DN186" s="1"/>
      <c r="DO186" s="1"/>
      <c r="DP186" s="1"/>
    </row>
    <row r="187">
      <c r="A187" s="93"/>
      <c r="B187" s="185" t="str">
        <f t="shared" si="59"/>
        <v>#REF!</v>
      </c>
      <c r="C187" s="208" t="s">
        <v>414</v>
      </c>
      <c r="D187" s="96" t="s">
        <v>415</v>
      </c>
      <c r="E187" s="97" t="str">
        <f t="shared" si="27"/>
        <v>N/A</v>
      </c>
      <c r="F187" s="133">
        <v>123450.0</v>
      </c>
      <c r="G187" s="133">
        <v>106417.46</v>
      </c>
      <c r="H187" s="133">
        <f t="shared" si="79"/>
        <v>17032.54</v>
      </c>
      <c r="I187" s="133">
        <v>105910.99</v>
      </c>
      <c r="J187" s="133">
        <f t="shared" si="80"/>
        <v>17539.01</v>
      </c>
      <c r="K187" s="134">
        <v>99.5240724595381</v>
      </c>
      <c r="L187" s="133">
        <v>122862.4674512998</v>
      </c>
      <c r="M187" s="133">
        <v>123450.0</v>
      </c>
      <c r="N187" s="133">
        <v>587.5325487001985</v>
      </c>
      <c r="O187" s="133">
        <v>0.0</v>
      </c>
      <c r="P187" s="135">
        <f t="shared" si="81"/>
        <v>0</v>
      </c>
      <c r="Q187" s="136">
        <v>4938.0</v>
      </c>
      <c r="R187" s="136">
        <v>6172.5</v>
      </c>
      <c r="S187" s="136">
        <v>3703.5</v>
      </c>
      <c r="T187" s="138">
        <v>0.0</v>
      </c>
      <c r="U187" s="45"/>
      <c r="V187" s="45"/>
      <c r="W187" s="135">
        <v>0.0</v>
      </c>
      <c r="X187" s="139" t="str">
        <f t="shared" si="69"/>
        <v>#REF!</v>
      </c>
      <c r="Y187" s="140">
        <v>0.0</v>
      </c>
      <c r="Z187" s="135">
        <v>0.0</v>
      </c>
      <c r="AA187" s="110">
        <v>0.0</v>
      </c>
      <c r="AB187" s="141">
        <v>0.0</v>
      </c>
      <c r="AC187" s="110">
        <v>0.0</v>
      </c>
      <c r="AD187" s="124">
        <v>0.0</v>
      </c>
      <c r="AE187" s="110">
        <v>0.0</v>
      </c>
      <c r="AF187" s="124">
        <v>0.0</v>
      </c>
      <c r="AG187" s="110">
        <v>0.0</v>
      </c>
      <c r="AH187" s="124">
        <v>0.0</v>
      </c>
      <c r="AI187" s="110">
        <v>0.0</v>
      </c>
      <c r="AJ187" s="124" t="str">
        <f t="shared" si="61"/>
        <v>#REF!</v>
      </c>
      <c r="AK187" s="45"/>
      <c r="AL187" s="103"/>
      <c r="AM187" s="124" t="str">
        <f t="shared" si="62"/>
        <v>#REF!</v>
      </c>
      <c r="AN187" s="45"/>
      <c r="AO187" s="103"/>
      <c r="AP187" s="124" t="str">
        <f t="shared" si="63"/>
        <v>#REF!</v>
      </c>
      <c r="AQ187" s="107"/>
      <c r="AR187" s="110">
        <v>0.0</v>
      </c>
      <c r="AS187" s="124" t="str">
        <f t="shared" si="64"/>
        <v>#REF!</v>
      </c>
      <c r="AT187" s="107"/>
      <c r="AU187" s="110">
        <v>0.0</v>
      </c>
      <c r="AV187" s="107"/>
      <c r="AW187" s="110">
        <v>0.0</v>
      </c>
      <c r="AX187" s="107"/>
      <c r="AY187" s="110">
        <v>0.0</v>
      </c>
      <c r="AZ187" s="107"/>
      <c r="BA187" s="110">
        <v>0.0</v>
      </c>
      <c r="BB187" s="124" t="str">
        <f t="shared" si="65"/>
        <v>#REF!</v>
      </c>
      <c r="BC187" s="107"/>
      <c r="BD187" s="103"/>
      <c r="BE187" s="129" t="str">
        <f t="shared" si="66"/>
        <v>#REF!</v>
      </c>
      <c r="BF187" s="107"/>
      <c r="BG187" s="103"/>
      <c r="BH187" s="124" t="str">
        <f t="shared" si="67"/>
        <v>#REF!</v>
      </c>
      <c r="BI187" s="107"/>
      <c r="BJ187" s="103"/>
      <c r="BK187" s="124" t="str">
        <f t="shared" si="57"/>
        <v>#REF!</v>
      </c>
      <c r="BL187" s="107"/>
      <c r="BM187" s="103"/>
      <c r="BN187" s="124" t="str">
        <f t="shared" si="68"/>
        <v>#REF!</v>
      </c>
      <c r="BO187" s="107"/>
      <c r="BP187" s="103"/>
      <c r="BQ187" s="107"/>
      <c r="BR187" s="103"/>
      <c r="BS187" s="117" t="str">
        <f t="shared" si="30"/>
        <v>#REF!</v>
      </c>
      <c r="BT187" s="107"/>
      <c r="BU187" s="103"/>
      <c r="BV187" s="107"/>
      <c r="BW187" s="107" t="str">
        <f t="shared" si="31"/>
        <v>#REF!</v>
      </c>
      <c r="BX187" s="112"/>
      <c r="BY187" s="110">
        <v>0.0</v>
      </c>
      <c r="BZ187" s="2"/>
      <c r="CA187" s="2"/>
      <c r="CB187" s="112"/>
      <c r="CC187" s="110">
        <v>0.0</v>
      </c>
      <c r="CD187" s="112"/>
      <c r="CE187" s="110">
        <v>0.0</v>
      </c>
      <c r="CF187" s="112"/>
      <c r="CG187" s="110">
        <v>0.0</v>
      </c>
      <c r="CH187" s="112"/>
      <c r="CI187" s="110">
        <v>0.0</v>
      </c>
      <c r="CJ187" s="112"/>
      <c r="CK187" s="110">
        <v>0.0</v>
      </c>
      <c r="CL187" s="112"/>
      <c r="CM187" s="110">
        <v>0.0</v>
      </c>
      <c r="CN187" s="112"/>
      <c r="CO187" s="110">
        <v>0.0</v>
      </c>
      <c r="CP187" s="112"/>
      <c r="CQ187" s="110">
        <v>0.0</v>
      </c>
      <c r="CR187" s="113">
        <f t="shared" si="45"/>
        <v>0</v>
      </c>
      <c r="CS187" s="113">
        <f t="shared" si="26"/>
        <v>0</v>
      </c>
      <c r="CT187" s="1"/>
      <c r="CU187" s="114"/>
      <c r="CV187" s="1"/>
      <c r="CW187" s="1"/>
      <c r="CX187" s="1"/>
      <c r="CY187" s="1"/>
      <c r="CZ187" s="1"/>
      <c r="DA187" s="1"/>
      <c r="DB187" s="1"/>
      <c r="DC187" s="1"/>
      <c r="DD187" s="1"/>
      <c r="DE187" s="61"/>
      <c r="DF187" s="61"/>
      <c r="DG187" s="115"/>
      <c r="DH187" s="116"/>
      <c r="DI187" s="116"/>
      <c r="DJ187" s="116"/>
      <c r="DK187" s="116"/>
      <c r="DL187" s="1"/>
      <c r="DM187" s="1"/>
      <c r="DN187" s="1"/>
      <c r="DO187" s="1"/>
      <c r="DP187" s="1"/>
    </row>
    <row r="188">
      <c r="A188" s="189" t="s">
        <v>186</v>
      </c>
      <c r="B188" s="185" t="str">
        <f t="shared" si="59"/>
        <v>#REF!</v>
      </c>
      <c r="C188" s="208" t="s">
        <v>416</v>
      </c>
      <c r="D188" s="96" t="s">
        <v>417</v>
      </c>
      <c r="E188" s="97" t="str">
        <f t="shared" si="27"/>
        <v>N/A</v>
      </c>
      <c r="F188" s="133">
        <v>88110.0</v>
      </c>
      <c r="G188" s="133">
        <v>59314.27</v>
      </c>
      <c r="H188" s="133">
        <f t="shared" si="79"/>
        <v>28795.73</v>
      </c>
      <c r="I188" s="133">
        <v>59314.27</v>
      </c>
      <c r="J188" s="133">
        <f t="shared" si="80"/>
        <v>28795.73</v>
      </c>
      <c r="K188" s="134">
        <v>100.0</v>
      </c>
      <c r="L188" s="133">
        <v>88110.0</v>
      </c>
      <c r="M188" s="133">
        <v>88110.0</v>
      </c>
      <c r="N188" s="133">
        <v>0.0</v>
      </c>
      <c r="O188" s="133">
        <v>0.0</v>
      </c>
      <c r="P188" s="135">
        <f t="shared" si="81"/>
        <v>0</v>
      </c>
      <c r="Q188" s="100"/>
      <c r="R188" s="98"/>
      <c r="S188" s="98"/>
      <c r="T188" s="45"/>
      <c r="U188" s="45"/>
      <c r="V188" s="45"/>
      <c r="W188" s="135">
        <v>0.0</v>
      </c>
      <c r="X188" s="139" t="str">
        <f t="shared" si="69"/>
        <v>#REF!</v>
      </c>
      <c r="Y188" s="140">
        <v>0.0</v>
      </c>
      <c r="Z188" s="135">
        <v>0.0</v>
      </c>
      <c r="AA188" s="110">
        <v>0.0</v>
      </c>
      <c r="AB188" s="141">
        <v>0.0</v>
      </c>
      <c r="AC188" s="110">
        <v>0.0</v>
      </c>
      <c r="AD188" s="124">
        <v>0.0</v>
      </c>
      <c r="AE188" s="110">
        <v>0.0</v>
      </c>
      <c r="AF188" s="124">
        <v>0.0</v>
      </c>
      <c r="AG188" s="110">
        <v>0.0</v>
      </c>
      <c r="AH188" s="124">
        <v>0.0</v>
      </c>
      <c r="AI188" s="110">
        <v>0.0</v>
      </c>
      <c r="AJ188" s="124" t="str">
        <f t="shared" si="61"/>
        <v>#REF!</v>
      </c>
      <c r="AK188" s="45"/>
      <c r="AL188" s="103"/>
      <c r="AM188" s="124" t="str">
        <f t="shared" si="62"/>
        <v>#REF!</v>
      </c>
      <c r="AN188" s="45"/>
      <c r="AO188" s="103"/>
      <c r="AP188" s="124" t="str">
        <f t="shared" si="63"/>
        <v>#REF!</v>
      </c>
      <c r="AQ188" s="107"/>
      <c r="AR188" s="110">
        <v>0.0</v>
      </c>
      <c r="AS188" s="124" t="str">
        <f t="shared" si="64"/>
        <v>#REF!</v>
      </c>
      <c r="AT188" s="107"/>
      <c r="AU188" s="110">
        <v>0.0</v>
      </c>
      <c r="AV188" s="107"/>
      <c r="AW188" s="110">
        <v>0.0</v>
      </c>
      <c r="AX188" s="107"/>
      <c r="AY188" s="110">
        <v>0.0</v>
      </c>
      <c r="AZ188" s="107"/>
      <c r="BA188" s="110">
        <v>0.0</v>
      </c>
      <c r="BB188" s="124" t="str">
        <f t="shared" si="65"/>
        <v>#REF!</v>
      </c>
      <c r="BC188" s="107"/>
      <c r="BD188" s="103"/>
      <c r="BE188" s="129" t="str">
        <f t="shared" si="66"/>
        <v>#REF!</v>
      </c>
      <c r="BF188" s="107"/>
      <c r="BG188" s="103"/>
      <c r="BH188" s="124" t="str">
        <f t="shared" si="67"/>
        <v>#REF!</v>
      </c>
      <c r="BI188" s="107"/>
      <c r="BJ188" s="103"/>
      <c r="BK188" s="124" t="str">
        <f t="shared" si="57"/>
        <v>#REF!</v>
      </c>
      <c r="BL188" s="107"/>
      <c r="BM188" s="103"/>
      <c r="BN188" s="124" t="str">
        <f t="shared" si="68"/>
        <v>#REF!</v>
      </c>
      <c r="BO188" s="107"/>
      <c r="BP188" s="103"/>
      <c r="BQ188" s="107"/>
      <c r="BR188" s="103"/>
      <c r="BS188" s="117" t="str">
        <f t="shared" si="30"/>
        <v>#REF!</v>
      </c>
      <c r="BT188" s="107"/>
      <c r="BU188" s="103"/>
      <c r="BV188" s="107"/>
      <c r="BW188" s="107" t="str">
        <f t="shared" si="31"/>
        <v>#REF!</v>
      </c>
      <c r="BX188" s="112"/>
      <c r="BY188" s="110">
        <v>0.0</v>
      </c>
      <c r="BZ188" s="2"/>
      <c r="CA188" s="2"/>
      <c r="CB188" s="112"/>
      <c r="CC188" s="110">
        <v>0.0</v>
      </c>
      <c r="CD188" s="112"/>
      <c r="CE188" s="110">
        <v>0.0</v>
      </c>
      <c r="CF188" s="112"/>
      <c r="CG188" s="110">
        <v>0.0</v>
      </c>
      <c r="CH188" s="112"/>
      <c r="CI188" s="110">
        <v>0.0</v>
      </c>
      <c r="CJ188" s="112"/>
      <c r="CK188" s="110">
        <v>0.0</v>
      </c>
      <c r="CL188" s="112"/>
      <c r="CM188" s="110">
        <v>0.0</v>
      </c>
      <c r="CN188" s="112"/>
      <c r="CO188" s="110">
        <v>0.0</v>
      </c>
      <c r="CP188" s="112"/>
      <c r="CQ188" s="110">
        <v>0.0</v>
      </c>
      <c r="CR188" s="113">
        <f t="shared" si="45"/>
        <v>0</v>
      </c>
      <c r="CS188" s="113">
        <f t="shared" si="26"/>
        <v>0</v>
      </c>
      <c r="CT188" s="1"/>
      <c r="CU188" s="114"/>
      <c r="CV188" s="1"/>
      <c r="CW188" s="1"/>
      <c r="CX188" s="196"/>
      <c r="CY188" s="1"/>
      <c r="CZ188" s="1"/>
      <c r="DA188" s="1"/>
      <c r="DB188" s="1"/>
      <c r="DC188" s="1"/>
      <c r="DD188" s="1"/>
      <c r="DE188" s="61"/>
      <c r="DF188" s="61"/>
      <c r="DG188" s="115"/>
      <c r="DH188" s="116"/>
      <c r="DI188" s="116"/>
      <c r="DJ188" s="116"/>
      <c r="DK188" s="116"/>
      <c r="DL188" s="1"/>
      <c r="DM188" s="1"/>
      <c r="DN188" s="1"/>
      <c r="DO188" s="1"/>
      <c r="DP188" s="1"/>
    </row>
    <row r="189">
      <c r="A189" s="189" t="s">
        <v>186</v>
      </c>
      <c r="B189" s="185" t="str">
        <f t="shared" si="59"/>
        <v>#REF!</v>
      </c>
      <c r="C189" s="208" t="s">
        <v>418</v>
      </c>
      <c r="D189" s="96" t="s">
        <v>419</v>
      </c>
      <c r="E189" s="97" t="str">
        <f t="shared" si="27"/>
        <v>N/A</v>
      </c>
      <c r="F189" s="133">
        <v>755852.54</v>
      </c>
      <c r="G189" s="133">
        <v>460257.16</v>
      </c>
      <c r="H189" s="133">
        <f t="shared" si="79"/>
        <v>295595.38</v>
      </c>
      <c r="I189" s="133">
        <v>460257.16</v>
      </c>
      <c r="J189" s="133">
        <f t="shared" si="80"/>
        <v>295595.38</v>
      </c>
      <c r="K189" s="134">
        <v>100.0</v>
      </c>
      <c r="L189" s="133">
        <v>755852.54</v>
      </c>
      <c r="M189" s="133">
        <v>755852.54</v>
      </c>
      <c r="N189" s="133">
        <v>0.0</v>
      </c>
      <c r="O189" s="133">
        <v>0.0</v>
      </c>
      <c r="P189" s="135">
        <f t="shared" si="81"/>
        <v>0</v>
      </c>
      <c r="Q189" s="100"/>
      <c r="R189" s="98"/>
      <c r="S189" s="98"/>
      <c r="T189" s="45"/>
      <c r="U189" s="45"/>
      <c r="V189" s="45"/>
      <c r="W189" s="135">
        <v>0.0</v>
      </c>
      <c r="X189" s="139" t="str">
        <f t="shared" si="69"/>
        <v>#REF!</v>
      </c>
      <c r="Y189" s="140">
        <v>0.0</v>
      </c>
      <c r="Z189" s="135">
        <v>0.0</v>
      </c>
      <c r="AA189" s="110">
        <v>0.0</v>
      </c>
      <c r="AB189" s="141">
        <v>0.0</v>
      </c>
      <c r="AC189" s="110">
        <v>0.0</v>
      </c>
      <c r="AD189" s="124">
        <v>0.0</v>
      </c>
      <c r="AE189" s="110">
        <v>0.0</v>
      </c>
      <c r="AF189" s="124">
        <v>0.0</v>
      </c>
      <c r="AG189" s="110">
        <v>0.0</v>
      </c>
      <c r="AH189" s="124">
        <v>0.0</v>
      </c>
      <c r="AI189" s="110">
        <v>0.0</v>
      </c>
      <c r="AJ189" s="124" t="str">
        <f t="shared" si="61"/>
        <v>#REF!</v>
      </c>
      <c r="AK189" s="45"/>
      <c r="AL189" s="103"/>
      <c r="AM189" s="124" t="str">
        <f t="shared" si="62"/>
        <v>#REF!</v>
      </c>
      <c r="AN189" s="45"/>
      <c r="AO189" s="103"/>
      <c r="AP189" s="124" t="str">
        <f t="shared" si="63"/>
        <v>#REF!</v>
      </c>
      <c r="AQ189" s="107"/>
      <c r="AR189" s="110">
        <v>0.0</v>
      </c>
      <c r="AS189" s="124" t="str">
        <f t="shared" si="64"/>
        <v>#REF!</v>
      </c>
      <c r="AT189" s="107"/>
      <c r="AU189" s="110">
        <v>0.0</v>
      </c>
      <c r="AV189" s="107"/>
      <c r="AW189" s="110">
        <v>0.0</v>
      </c>
      <c r="AX189" s="107"/>
      <c r="AY189" s="110">
        <v>0.0</v>
      </c>
      <c r="AZ189" s="107"/>
      <c r="BA189" s="110">
        <v>0.0</v>
      </c>
      <c r="BB189" s="124" t="str">
        <f t="shared" si="65"/>
        <v>#REF!</v>
      </c>
      <c r="BC189" s="107"/>
      <c r="BD189" s="103"/>
      <c r="BE189" s="129" t="str">
        <f t="shared" si="66"/>
        <v>#REF!</v>
      </c>
      <c r="BF189" s="107"/>
      <c r="BG189" s="103"/>
      <c r="BH189" s="124" t="str">
        <f t="shared" si="67"/>
        <v>#REF!</v>
      </c>
      <c r="BI189" s="107"/>
      <c r="BJ189" s="103"/>
      <c r="BK189" s="124" t="str">
        <f t="shared" si="57"/>
        <v>#REF!</v>
      </c>
      <c r="BL189" s="107"/>
      <c r="BM189" s="103"/>
      <c r="BN189" s="124" t="str">
        <f t="shared" si="68"/>
        <v>#REF!</v>
      </c>
      <c r="BO189" s="107"/>
      <c r="BP189" s="103"/>
      <c r="BQ189" s="107"/>
      <c r="BR189" s="103"/>
      <c r="BS189" s="117" t="str">
        <f t="shared" si="30"/>
        <v>#REF!</v>
      </c>
      <c r="BT189" s="107"/>
      <c r="BU189" s="103"/>
      <c r="BV189" s="107"/>
      <c r="BW189" s="107" t="str">
        <f t="shared" si="31"/>
        <v>#REF!</v>
      </c>
      <c r="BX189" s="112"/>
      <c r="BY189" s="110">
        <v>0.0</v>
      </c>
      <c r="BZ189" s="2"/>
      <c r="CA189" s="2"/>
      <c r="CB189" s="112"/>
      <c r="CC189" s="110">
        <v>0.0</v>
      </c>
      <c r="CD189" s="112"/>
      <c r="CE189" s="110">
        <v>0.0</v>
      </c>
      <c r="CF189" s="112"/>
      <c r="CG189" s="110">
        <v>0.0</v>
      </c>
      <c r="CH189" s="112"/>
      <c r="CI189" s="110">
        <v>0.0</v>
      </c>
      <c r="CJ189" s="112"/>
      <c r="CK189" s="110">
        <v>0.0</v>
      </c>
      <c r="CL189" s="112"/>
      <c r="CM189" s="110">
        <v>0.0</v>
      </c>
      <c r="CN189" s="112"/>
      <c r="CO189" s="110">
        <v>0.0</v>
      </c>
      <c r="CP189" s="112"/>
      <c r="CQ189" s="110">
        <v>0.0</v>
      </c>
      <c r="CR189" s="113">
        <f t="shared" si="45"/>
        <v>0</v>
      </c>
      <c r="CS189" s="113">
        <f t="shared" si="26"/>
        <v>0</v>
      </c>
      <c r="CT189" s="1"/>
      <c r="CU189" s="114"/>
      <c r="CV189" s="1"/>
      <c r="CW189" s="1"/>
      <c r="CX189" s="196"/>
      <c r="CY189" s="1"/>
      <c r="CZ189" s="1"/>
      <c r="DA189" s="1"/>
      <c r="DB189" s="1"/>
      <c r="DC189" s="1"/>
      <c r="DD189" s="1"/>
      <c r="DE189" s="61"/>
      <c r="DF189" s="61"/>
      <c r="DG189" s="193">
        <v>5.0</v>
      </c>
      <c r="DH189" s="184">
        <v>5.0</v>
      </c>
      <c r="DI189" s="184">
        <v>0.0</v>
      </c>
      <c r="DJ189" s="184">
        <v>5.0</v>
      </c>
      <c r="DK189" s="184">
        <v>0.0</v>
      </c>
      <c r="DL189" s="1"/>
      <c r="DM189" s="1"/>
      <c r="DN189" s="1"/>
      <c r="DO189" s="1"/>
      <c r="DP189" s="1"/>
    </row>
    <row r="190">
      <c r="A190" s="93"/>
      <c r="B190" s="185" t="str">
        <f t="shared" si="59"/>
        <v>#REF!</v>
      </c>
      <c r="C190" s="208" t="s">
        <v>420</v>
      </c>
      <c r="D190" s="96" t="s">
        <v>421</v>
      </c>
      <c r="E190" s="97" t="str">
        <f t="shared" si="27"/>
        <v>N/A</v>
      </c>
      <c r="F190" s="133">
        <v>0.0</v>
      </c>
      <c r="G190" s="133">
        <v>0.0</v>
      </c>
      <c r="H190" s="133">
        <f t="shared" si="79"/>
        <v>0</v>
      </c>
      <c r="I190" s="133">
        <v>41290.06</v>
      </c>
      <c r="J190" s="133">
        <f t="shared" si="80"/>
        <v>-41290.06</v>
      </c>
      <c r="K190" s="134">
        <v>0.0</v>
      </c>
      <c r="L190" s="133">
        <v>41290.06</v>
      </c>
      <c r="M190" s="133">
        <v>0.0</v>
      </c>
      <c r="N190" s="133">
        <v>0.0</v>
      </c>
      <c r="O190" s="133">
        <v>-41290.06</v>
      </c>
      <c r="P190" s="135">
        <f t="shared" si="81"/>
        <v>0</v>
      </c>
      <c r="Q190" s="100"/>
      <c r="R190" s="98"/>
      <c r="S190" s="98"/>
      <c r="T190" s="45"/>
      <c r="U190" s="45"/>
      <c r="V190" s="45"/>
      <c r="W190" s="135">
        <v>0.0</v>
      </c>
      <c r="X190" s="139" t="str">
        <f t="shared" si="69"/>
        <v>#REF!</v>
      </c>
      <c r="Y190" s="140">
        <v>0.0</v>
      </c>
      <c r="Z190" s="135">
        <v>0.0</v>
      </c>
      <c r="AA190" s="110">
        <v>0.0</v>
      </c>
      <c r="AB190" s="141">
        <v>0.0</v>
      </c>
      <c r="AC190" s="110">
        <v>0.0</v>
      </c>
      <c r="AD190" s="124">
        <v>0.0</v>
      </c>
      <c r="AE190" s="110">
        <v>0.0</v>
      </c>
      <c r="AF190" s="124">
        <v>0.0</v>
      </c>
      <c r="AG190" s="110">
        <v>0.0</v>
      </c>
      <c r="AH190" s="124">
        <v>0.0</v>
      </c>
      <c r="AI190" s="110">
        <v>0.0</v>
      </c>
      <c r="AJ190" s="124" t="str">
        <f t="shared" si="61"/>
        <v>#REF!</v>
      </c>
      <c r="AK190" s="45"/>
      <c r="AL190" s="103"/>
      <c r="AM190" s="124" t="str">
        <f t="shared" si="62"/>
        <v>#REF!</v>
      </c>
      <c r="AN190" s="45"/>
      <c r="AO190" s="103"/>
      <c r="AP190" s="124" t="str">
        <f t="shared" si="63"/>
        <v>#REF!</v>
      </c>
      <c r="AQ190" s="45"/>
      <c r="AR190" s="110">
        <v>0.0</v>
      </c>
      <c r="AS190" s="138" t="str">
        <f t="shared" si="64"/>
        <v>#REF!</v>
      </c>
      <c r="AT190" s="45"/>
      <c r="AU190" s="110">
        <v>0.0</v>
      </c>
      <c r="AV190" s="45"/>
      <c r="AW190" s="110">
        <v>0.0</v>
      </c>
      <c r="AX190" s="45"/>
      <c r="AY190" s="110">
        <v>0.0</v>
      </c>
      <c r="AZ190" s="107"/>
      <c r="BA190" s="110">
        <v>0.0</v>
      </c>
      <c r="BB190" s="124" t="str">
        <f t="shared" si="65"/>
        <v>#REF!</v>
      </c>
      <c r="BC190" s="107"/>
      <c r="BD190" s="103"/>
      <c r="BE190" s="129" t="str">
        <f t="shared" si="66"/>
        <v>#REF!</v>
      </c>
      <c r="BF190" s="107"/>
      <c r="BG190" s="103"/>
      <c r="BH190" s="124" t="str">
        <f t="shared" si="67"/>
        <v>#REF!</v>
      </c>
      <c r="BI190" s="107"/>
      <c r="BJ190" s="103"/>
      <c r="BK190" s="124" t="str">
        <f t="shared" si="57"/>
        <v>#REF!</v>
      </c>
      <c r="BL190" s="107"/>
      <c r="BM190" s="103"/>
      <c r="BN190" s="124" t="str">
        <f t="shared" si="68"/>
        <v>#REF!</v>
      </c>
      <c r="BO190" s="107"/>
      <c r="BP190" s="103"/>
      <c r="BQ190" s="107"/>
      <c r="BR190" s="103"/>
      <c r="BS190" s="117" t="str">
        <f t="shared" si="30"/>
        <v>#REF!</v>
      </c>
      <c r="BT190" s="107"/>
      <c r="BU190" s="103"/>
      <c r="BV190" s="107"/>
      <c r="BW190" s="107" t="str">
        <f t="shared" si="31"/>
        <v>#REF!</v>
      </c>
      <c r="BX190" s="112"/>
      <c r="BY190" s="110">
        <v>0.0</v>
      </c>
      <c r="BZ190" s="2"/>
      <c r="CA190" s="2"/>
      <c r="CB190" s="112"/>
      <c r="CC190" s="110">
        <v>0.0</v>
      </c>
      <c r="CD190" s="112"/>
      <c r="CE190" s="110">
        <v>0.0</v>
      </c>
      <c r="CF190" s="112"/>
      <c r="CG190" s="110">
        <v>0.0</v>
      </c>
      <c r="CH190" s="112"/>
      <c r="CI190" s="110">
        <v>0.0</v>
      </c>
      <c r="CJ190" s="112"/>
      <c r="CK190" s="110">
        <v>0.0</v>
      </c>
      <c r="CL190" s="112"/>
      <c r="CM190" s="110">
        <v>0.0</v>
      </c>
      <c r="CN190" s="112"/>
      <c r="CO190" s="110">
        <v>0.0</v>
      </c>
      <c r="CP190" s="112"/>
      <c r="CQ190" s="110">
        <v>0.0</v>
      </c>
      <c r="CR190" s="113">
        <f t="shared" si="45"/>
        <v>0</v>
      </c>
      <c r="CS190" s="113">
        <f t="shared" si="26"/>
        <v>0</v>
      </c>
      <c r="CT190" s="1"/>
      <c r="CU190" s="114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16"/>
      <c r="DH190" s="116"/>
      <c r="DI190" s="116"/>
      <c r="DJ190" s="116"/>
      <c r="DK190" s="116"/>
      <c r="DL190" s="1"/>
      <c r="DM190" s="1"/>
      <c r="DN190" s="1"/>
      <c r="DO190" s="1"/>
      <c r="DP190" s="1"/>
    </row>
    <row r="191">
      <c r="A191" s="93"/>
      <c r="B191" s="185" t="str">
        <f t="shared" si="59"/>
        <v>#REF!</v>
      </c>
      <c r="C191" s="208" t="s">
        <v>422</v>
      </c>
      <c r="D191" s="96" t="s">
        <v>423</v>
      </c>
      <c r="E191" s="97" t="str">
        <f t="shared" si="27"/>
        <v>N/A</v>
      </c>
      <c r="F191" s="133">
        <v>17470.05</v>
      </c>
      <c r="G191" s="133">
        <v>14282.54</v>
      </c>
      <c r="H191" s="133">
        <f t="shared" si="79"/>
        <v>3187.51</v>
      </c>
      <c r="I191" s="133">
        <v>14282.54</v>
      </c>
      <c r="J191" s="133">
        <f t="shared" si="80"/>
        <v>3187.51</v>
      </c>
      <c r="K191" s="134">
        <v>100.0</v>
      </c>
      <c r="L191" s="133">
        <v>17470.05</v>
      </c>
      <c r="M191" s="133">
        <v>17470.05</v>
      </c>
      <c r="N191" s="133">
        <v>0.0</v>
      </c>
      <c r="O191" s="133">
        <v>0.0</v>
      </c>
      <c r="P191" s="135">
        <f t="shared" si="81"/>
        <v>0</v>
      </c>
      <c r="Q191" s="100"/>
      <c r="R191" s="98"/>
      <c r="S191" s="98"/>
      <c r="T191" s="45"/>
      <c r="U191" s="45"/>
      <c r="V191" s="45"/>
      <c r="W191" s="135">
        <v>0.0</v>
      </c>
      <c r="X191" s="139" t="str">
        <f t="shared" si="69"/>
        <v>#REF!</v>
      </c>
      <c r="Y191" s="140">
        <v>0.0</v>
      </c>
      <c r="Z191" s="135">
        <v>0.0</v>
      </c>
      <c r="AA191" s="110">
        <v>0.0</v>
      </c>
      <c r="AB191" s="141">
        <v>0.0</v>
      </c>
      <c r="AC191" s="110">
        <v>0.0</v>
      </c>
      <c r="AD191" s="124">
        <v>0.0</v>
      </c>
      <c r="AE191" s="110">
        <v>0.0</v>
      </c>
      <c r="AF191" s="124">
        <v>0.0</v>
      </c>
      <c r="AG191" s="110">
        <v>0.0</v>
      </c>
      <c r="AH191" s="124">
        <v>0.0</v>
      </c>
      <c r="AI191" s="110">
        <v>0.0</v>
      </c>
      <c r="AJ191" s="124" t="str">
        <f t="shared" si="61"/>
        <v>#REF!</v>
      </c>
      <c r="AK191" s="45"/>
      <c r="AL191" s="103"/>
      <c r="AM191" s="124" t="str">
        <f t="shared" si="62"/>
        <v>#REF!</v>
      </c>
      <c r="AN191" s="45"/>
      <c r="AO191" s="103"/>
      <c r="AP191" s="124" t="str">
        <f t="shared" si="63"/>
        <v>#REF!</v>
      </c>
      <c r="AQ191" s="107"/>
      <c r="AR191" s="110">
        <v>0.0</v>
      </c>
      <c r="AS191" s="124" t="str">
        <f t="shared" si="64"/>
        <v>#REF!</v>
      </c>
      <c r="AT191" s="107"/>
      <c r="AU191" s="110">
        <v>0.0</v>
      </c>
      <c r="AV191" s="107"/>
      <c r="AW191" s="110">
        <v>0.0</v>
      </c>
      <c r="AX191" s="107"/>
      <c r="AY191" s="110">
        <v>0.0</v>
      </c>
      <c r="AZ191" s="107"/>
      <c r="BA191" s="110">
        <v>0.0</v>
      </c>
      <c r="BB191" s="124" t="str">
        <f t="shared" si="65"/>
        <v>#REF!</v>
      </c>
      <c r="BC191" s="107"/>
      <c r="BD191" s="103"/>
      <c r="BE191" s="129" t="str">
        <f t="shared" si="66"/>
        <v>#REF!</v>
      </c>
      <c r="BF191" s="107"/>
      <c r="BG191" s="103"/>
      <c r="BH191" s="124" t="str">
        <f t="shared" si="67"/>
        <v>#REF!</v>
      </c>
      <c r="BI191" s="107"/>
      <c r="BJ191" s="103"/>
      <c r="BK191" s="124" t="str">
        <f t="shared" si="57"/>
        <v>#REF!</v>
      </c>
      <c r="BL191" s="107"/>
      <c r="BM191" s="103"/>
      <c r="BN191" s="124" t="str">
        <f t="shared" si="68"/>
        <v>#REF!</v>
      </c>
      <c r="BO191" s="107"/>
      <c r="BP191" s="103"/>
      <c r="BQ191" s="107"/>
      <c r="BR191" s="103"/>
      <c r="BS191" s="117" t="str">
        <f t="shared" si="30"/>
        <v>#REF!</v>
      </c>
      <c r="BT191" s="107"/>
      <c r="BU191" s="103"/>
      <c r="BV191" s="107"/>
      <c r="BW191" s="107" t="str">
        <f t="shared" si="31"/>
        <v>#REF!</v>
      </c>
      <c r="BX191" s="112"/>
      <c r="BY191" s="110">
        <v>0.0</v>
      </c>
      <c r="BZ191" s="2"/>
      <c r="CA191" s="2"/>
      <c r="CB191" s="112"/>
      <c r="CC191" s="110">
        <v>0.0</v>
      </c>
      <c r="CD191" s="112"/>
      <c r="CE191" s="110">
        <v>0.0</v>
      </c>
      <c r="CF191" s="112"/>
      <c r="CG191" s="110">
        <v>0.0</v>
      </c>
      <c r="CH191" s="112"/>
      <c r="CI191" s="110">
        <v>0.0</v>
      </c>
      <c r="CJ191" s="112"/>
      <c r="CK191" s="110">
        <v>0.0</v>
      </c>
      <c r="CL191" s="112"/>
      <c r="CM191" s="110">
        <v>0.0</v>
      </c>
      <c r="CN191" s="112"/>
      <c r="CO191" s="110">
        <v>0.0</v>
      </c>
      <c r="CP191" s="112"/>
      <c r="CQ191" s="110">
        <v>0.0</v>
      </c>
      <c r="CR191" s="113">
        <f t="shared" si="45"/>
        <v>0</v>
      </c>
      <c r="CS191" s="113">
        <f t="shared" si="26"/>
        <v>0</v>
      </c>
      <c r="CT191" s="1"/>
      <c r="CU191" s="114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16"/>
      <c r="DH191" s="116"/>
      <c r="DI191" s="116"/>
      <c r="DJ191" s="116"/>
      <c r="DK191" s="116"/>
      <c r="DL191" s="1"/>
      <c r="DM191" s="1"/>
      <c r="DN191" s="1"/>
      <c r="DO191" s="1"/>
      <c r="DP191" s="1"/>
    </row>
    <row r="192">
      <c r="A192" s="93"/>
      <c r="B192" s="185" t="str">
        <f t="shared" si="59"/>
        <v>#REF!</v>
      </c>
      <c r="C192" s="208" t="s">
        <v>424</v>
      </c>
      <c r="D192" s="96" t="s">
        <v>425</v>
      </c>
      <c r="E192" s="97" t="str">
        <f t="shared" si="27"/>
        <v>N/A</v>
      </c>
      <c r="F192" s="133">
        <v>2015984.91</v>
      </c>
      <c r="G192" s="133">
        <v>1913049.04</v>
      </c>
      <c r="H192" s="133">
        <f t="shared" si="79"/>
        <v>102935.87</v>
      </c>
      <c r="I192" s="133">
        <v>1913049.04</v>
      </c>
      <c r="J192" s="133">
        <f t="shared" si="80"/>
        <v>96183.04</v>
      </c>
      <c r="K192" s="134">
        <v>100.0</v>
      </c>
      <c r="L192" s="133">
        <v>2015984.91</v>
      </c>
      <c r="M192" s="133">
        <v>2009232.08</v>
      </c>
      <c r="N192" s="133">
        <v>0.0</v>
      </c>
      <c r="O192" s="133">
        <v>-6752.83</v>
      </c>
      <c r="P192" s="135">
        <f t="shared" si="81"/>
        <v>6752.83</v>
      </c>
      <c r="Q192" s="100"/>
      <c r="R192" s="98"/>
      <c r="S192" s="98"/>
      <c r="T192" s="45"/>
      <c r="U192" s="45"/>
      <c r="V192" s="45"/>
      <c r="W192" s="135">
        <v>0.0</v>
      </c>
      <c r="X192" s="139" t="str">
        <f t="shared" si="69"/>
        <v>#REF!</v>
      </c>
      <c r="Y192" s="140">
        <v>0.0</v>
      </c>
      <c r="Z192" s="135">
        <v>0.0</v>
      </c>
      <c r="AA192" s="110">
        <v>0.0</v>
      </c>
      <c r="AB192" s="141">
        <v>0.0</v>
      </c>
      <c r="AC192" s="110">
        <v>0.0</v>
      </c>
      <c r="AD192" s="124">
        <v>0.0</v>
      </c>
      <c r="AE192" s="110">
        <v>0.0</v>
      </c>
      <c r="AF192" s="124">
        <v>0.0</v>
      </c>
      <c r="AG192" s="110">
        <v>0.0</v>
      </c>
      <c r="AH192" s="124">
        <v>0.0</v>
      </c>
      <c r="AI192" s="110">
        <v>0.0</v>
      </c>
      <c r="AJ192" s="124" t="str">
        <f t="shared" si="61"/>
        <v>#REF!</v>
      </c>
      <c r="AK192" s="45"/>
      <c r="AL192" s="103"/>
      <c r="AM192" s="124" t="str">
        <f t="shared" si="62"/>
        <v>#REF!</v>
      </c>
      <c r="AN192" s="45"/>
      <c r="AO192" s="103"/>
      <c r="AP192" s="124" t="str">
        <f t="shared" si="63"/>
        <v>#REF!</v>
      </c>
      <c r="AQ192" s="107"/>
      <c r="AR192" s="110">
        <v>0.0</v>
      </c>
      <c r="AS192" s="124" t="str">
        <f t="shared" si="64"/>
        <v>#REF!</v>
      </c>
      <c r="AT192" s="107"/>
      <c r="AU192" s="110">
        <v>0.0</v>
      </c>
      <c r="AV192" s="107"/>
      <c r="AW192" s="110">
        <v>0.0</v>
      </c>
      <c r="AX192" s="107"/>
      <c r="AY192" s="110">
        <v>0.0</v>
      </c>
      <c r="AZ192" s="107"/>
      <c r="BA192" s="110">
        <v>0.0</v>
      </c>
      <c r="BB192" s="124" t="str">
        <f t="shared" si="65"/>
        <v>#REF!</v>
      </c>
      <c r="BC192" s="107"/>
      <c r="BD192" s="103"/>
      <c r="BE192" s="129" t="str">
        <f t="shared" si="66"/>
        <v>#REF!</v>
      </c>
      <c r="BF192" s="107"/>
      <c r="BG192" s="103"/>
      <c r="BH192" s="124" t="str">
        <f t="shared" si="67"/>
        <v>#REF!</v>
      </c>
      <c r="BI192" s="107"/>
      <c r="BJ192" s="103"/>
      <c r="BK192" s="124" t="str">
        <f t="shared" si="57"/>
        <v>#REF!</v>
      </c>
      <c r="BL192" s="107"/>
      <c r="BM192" s="103"/>
      <c r="BN192" s="124" t="str">
        <f t="shared" si="68"/>
        <v>#REF!</v>
      </c>
      <c r="BO192" s="107"/>
      <c r="BP192" s="103"/>
      <c r="BQ192" s="107"/>
      <c r="BR192" s="103"/>
      <c r="BS192" s="117" t="str">
        <f t="shared" si="30"/>
        <v>#REF!</v>
      </c>
      <c r="BT192" s="107"/>
      <c r="BU192" s="103"/>
      <c r="BV192" s="107"/>
      <c r="BW192" s="107" t="str">
        <f t="shared" si="31"/>
        <v>#REF!</v>
      </c>
      <c r="BX192" s="112"/>
      <c r="BY192" s="110">
        <v>0.0</v>
      </c>
      <c r="BZ192" s="2"/>
      <c r="CA192" s="2"/>
      <c r="CB192" s="112"/>
      <c r="CC192" s="110">
        <v>0.0</v>
      </c>
      <c r="CD192" s="112"/>
      <c r="CE192" s="110">
        <v>0.0</v>
      </c>
      <c r="CF192" s="112"/>
      <c r="CG192" s="110">
        <v>0.0</v>
      </c>
      <c r="CH192" s="112"/>
      <c r="CI192" s="110">
        <v>0.0</v>
      </c>
      <c r="CJ192" s="112"/>
      <c r="CK192" s="110">
        <v>0.0</v>
      </c>
      <c r="CL192" s="112"/>
      <c r="CM192" s="110">
        <v>0.0</v>
      </c>
      <c r="CN192" s="112"/>
      <c r="CO192" s="110">
        <v>0.0</v>
      </c>
      <c r="CP192" s="112"/>
      <c r="CQ192" s="110">
        <v>0.0</v>
      </c>
      <c r="CR192" s="113">
        <f t="shared" si="45"/>
        <v>0</v>
      </c>
      <c r="CS192" s="113">
        <f t="shared" si="26"/>
        <v>0</v>
      </c>
      <c r="CT192" s="1"/>
      <c r="CU192" s="114"/>
      <c r="CV192" s="1"/>
      <c r="CW192" s="1"/>
      <c r="CX192" s="196"/>
      <c r="CY192" s="1"/>
      <c r="CZ192" s="1"/>
      <c r="DA192" s="116"/>
      <c r="DB192" s="1"/>
      <c r="DC192" s="1"/>
      <c r="DD192" s="1"/>
      <c r="DE192" s="61"/>
      <c r="DF192" s="61"/>
      <c r="DG192" s="115"/>
      <c r="DH192" s="116"/>
      <c r="DI192" s="116"/>
      <c r="DJ192" s="116"/>
      <c r="DK192" s="116"/>
      <c r="DL192" s="1"/>
      <c r="DM192" s="1"/>
      <c r="DN192" s="1"/>
      <c r="DO192" s="1"/>
      <c r="DP192" s="1"/>
    </row>
    <row r="193">
      <c r="A193" s="189" t="s">
        <v>189</v>
      </c>
      <c r="B193" s="214" t="str">
        <f t="shared" si="59"/>
        <v>#REF!</v>
      </c>
      <c r="C193" s="208" t="s">
        <v>426</v>
      </c>
      <c r="D193" s="96" t="s">
        <v>427</v>
      </c>
      <c r="E193" s="97" t="str">
        <f t="shared" si="27"/>
        <v>N/A</v>
      </c>
      <c r="F193" s="133">
        <v>47062.07</v>
      </c>
      <c r="G193" s="133">
        <v>47000.0</v>
      </c>
      <c r="H193" s="133">
        <f t="shared" si="79"/>
        <v>62.07</v>
      </c>
      <c r="I193" s="133">
        <v>27817.21</v>
      </c>
      <c r="J193" s="133">
        <f t="shared" si="80"/>
        <v>-871.59</v>
      </c>
      <c r="K193" s="134">
        <v>59.18555319148936</v>
      </c>
      <c r="L193" s="133">
        <v>27853.94647286596</v>
      </c>
      <c r="M193" s="133">
        <v>26945.62</v>
      </c>
      <c r="N193" s="133">
        <v>0.0</v>
      </c>
      <c r="O193" s="133">
        <v>-908.3264728659577</v>
      </c>
      <c r="P193" s="135">
        <f t="shared" si="81"/>
        <v>20116.45</v>
      </c>
      <c r="Q193" s="100"/>
      <c r="R193" s="98"/>
      <c r="S193" s="98"/>
      <c r="T193" s="45"/>
      <c r="U193" s="45"/>
      <c r="V193" s="45"/>
      <c r="W193" s="135">
        <v>0.0</v>
      </c>
      <c r="X193" s="139" t="str">
        <f t="shared" si="69"/>
        <v>#REF!</v>
      </c>
      <c r="Y193" s="140">
        <v>0.0</v>
      </c>
      <c r="Z193" s="135">
        <v>0.0</v>
      </c>
      <c r="AA193" s="110">
        <v>0.0</v>
      </c>
      <c r="AB193" s="141">
        <v>0.0</v>
      </c>
      <c r="AC193" s="110">
        <v>0.0</v>
      </c>
      <c r="AD193" s="141">
        <v>0.0</v>
      </c>
      <c r="AE193" s="110">
        <v>0.0</v>
      </c>
      <c r="AF193" s="124">
        <v>0.0</v>
      </c>
      <c r="AG193" s="110">
        <v>0.0</v>
      </c>
      <c r="AH193" s="124">
        <v>0.0</v>
      </c>
      <c r="AI193" s="110">
        <v>0.0</v>
      </c>
      <c r="AJ193" s="124" t="str">
        <f t="shared" si="61"/>
        <v>#REF!</v>
      </c>
      <c r="AK193" s="45"/>
      <c r="AL193" s="103"/>
      <c r="AM193" s="124" t="str">
        <f t="shared" si="62"/>
        <v>#REF!</v>
      </c>
      <c r="AN193" s="45"/>
      <c r="AO193" s="103"/>
      <c r="AP193" s="124" t="str">
        <f t="shared" si="63"/>
        <v>#REF!</v>
      </c>
      <c r="AQ193" s="107"/>
      <c r="AR193" s="110">
        <v>0.0</v>
      </c>
      <c r="AS193" s="124" t="str">
        <f t="shared" si="64"/>
        <v>#REF!</v>
      </c>
      <c r="AT193" s="107"/>
      <c r="AU193" s="110">
        <v>0.0</v>
      </c>
      <c r="AV193" s="107"/>
      <c r="AW193" s="110">
        <v>0.0</v>
      </c>
      <c r="AX193" s="107"/>
      <c r="AY193" s="110">
        <v>0.0</v>
      </c>
      <c r="AZ193" s="107"/>
      <c r="BA193" s="110">
        <v>0.0</v>
      </c>
      <c r="BB193" s="124" t="str">
        <f t="shared" si="65"/>
        <v>#REF!</v>
      </c>
      <c r="BC193" s="107"/>
      <c r="BD193" s="103"/>
      <c r="BE193" s="129" t="str">
        <f t="shared" si="66"/>
        <v>#REF!</v>
      </c>
      <c r="BF193" s="107"/>
      <c r="BG193" s="103"/>
      <c r="BH193" s="124" t="str">
        <f t="shared" si="67"/>
        <v>#REF!</v>
      </c>
      <c r="BI193" s="107"/>
      <c r="BJ193" s="103"/>
      <c r="BK193" s="124" t="str">
        <f t="shared" si="57"/>
        <v>#REF!</v>
      </c>
      <c r="BL193" s="107"/>
      <c r="BM193" s="103"/>
      <c r="BN193" s="124" t="str">
        <f t="shared" si="68"/>
        <v>#REF!</v>
      </c>
      <c r="BO193" s="107"/>
      <c r="BP193" s="103"/>
      <c r="BQ193" s="107"/>
      <c r="BR193" s="103"/>
      <c r="BS193" s="117" t="str">
        <f t="shared" si="30"/>
        <v>#REF!</v>
      </c>
      <c r="BT193" s="107"/>
      <c r="BU193" s="103"/>
      <c r="BV193" s="107"/>
      <c r="BW193" s="107" t="str">
        <f t="shared" si="31"/>
        <v>#REF!</v>
      </c>
      <c r="BX193" s="112"/>
      <c r="BY193" s="110">
        <v>0.0</v>
      </c>
      <c r="BZ193" s="2"/>
      <c r="CA193" s="2"/>
      <c r="CB193" s="112"/>
      <c r="CC193" s="110">
        <v>0.0</v>
      </c>
      <c r="CD193" s="112"/>
      <c r="CE193" s="110">
        <v>0.0</v>
      </c>
      <c r="CF193" s="112"/>
      <c r="CG193" s="110">
        <v>0.0</v>
      </c>
      <c r="CH193" s="112"/>
      <c r="CI193" s="110">
        <v>0.0</v>
      </c>
      <c r="CJ193" s="112"/>
      <c r="CK193" s="110">
        <v>0.0</v>
      </c>
      <c r="CL193" s="112"/>
      <c r="CM193" s="110">
        <v>0.0</v>
      </c>
      <c r="CN193" s="112"/>
      <c r="CO193" s="110">
        <v>0.0</v>
      </c>
      <c r="CP193" s="112"/>
      <c r="CQ193" s="110">
        <v>0.0</v>
      </c>
      <c r="CR193" s="113">
        <f t="shared" si="45"/>
        <v>0</v>
      </c>
      <c r="CS193" s="113">
        <f t="shared" si="26"/>
        <v>0</v>
      </c>
      <c r="CT193" s="1"/>
      <c r="CU193" s="114"/>
      <c r="CV193" s="1"/>
      <c r="CW193" s="1"/>
      <c r="CX193" s="1"/>
      <c r="CY193" s="1"/>
      <c r="CZ193" s="1"/>
      <c r="DA193" s="116"/>
      <c r="DB193" s="1"/>
      <c r="DC193" s="1"/>
      <c r="DD193" s="1"/>
      <c r="DE193" s="1"/>
      <c r="DF193" s="1"/>
      <c r="DG193" s="116"/>
      <c r="DH193" s="116"/>
      <c r="DI193" s="116"/>
      <c r="DJ193" s="116"/>
      <c r="DK193" s="116"/>
      <c r="DL193" s="1"/>
      <c r="DM193" s="1"/>
      <c r="DN193" s="1"/>
      <c r="DO193" s="1"/>
      <c r="DP193" s="1"/>
    </row>
    <row r="194">
      <c r="A194" s="189" t="s">
        <v>210</v>
      </c>
      <c r="B194" s="214" t="str">
        <f t="shared" si="59"/>
        <v>#REF!</v>
      </c>
      <c r="C194" s="208" t="s">
        <v>428</v>
      </c>
      <c r="D194" s="96" t="s">
        <v>429</v>
      </c>
      <c r="E194" s="97" t="str">
        <f t="shared" si="27"/>
        <v>N/A</v>
      </c>
      <c r="F194" s="133">
        <v>72840.0</v>
      </c>
      <c r="G194" s="133">
        <v>59373.43</v>
      </c>
      <c r="H194" s="133">
        <f t="shared" si="79"/>
        <v>13466.57</v>
      </c>
      <c r="I194" s="133">
        <v>67447.99</v>
      </c>
      <c r="J194" s="133">
        <f t="shared" si="80"/>
        <v>5392.01</v>
      </c>
      <c r="K194" s="134">
        <v>113.59961854991364</v>
      </c>
      <c r="L194" s="133">
        <v>82745.9621517571</v>
      </c>
      <c r="M194" s="133">
        <v>72840.0</v>
      </c>
      <c r="N194" s="133">
        <v>0.0</v>
      </c>
      <c r="O194" s="133">
        <v>-9905.962151757107</v>
      </c>
      <c r="P194" s="135">
        <f t="shared" si="81"/>
        <v>0</v>
      </c>
      <c r="Q194" s="100"/>
      <c r="R194" s="98"/>
      <c r="S194" s="98"/>
      <c r="T194" s="45"/>
      <c r="U194" s="45"/>
      <c r="V194" s="45"/>
      <c r="W194" s="135">
        <v>0.0</v>
      </c>
      <c r="X194" s="139" t="str">
        <f t="shared" si="69"/>
        <v>#REF!</v>
      </c>
      <c r="Y194" s="140">
        <v>0.0</v>
      </c>
      <c r="Z194" s="135">
        <v>0.0</v>
      </c>
      <c r="AA194" s="110">
        <v>0.0</v>
      </c>
      <c r="AB194" s="141">
        <v>0.0</v>
      </c>
      <c r="AC194" s="110">
        <v>0.0</v>
      </c>
      <c r="AD194" s="141">
        <v>0.0</v>
      </c>
      <c r="AE194" s="110">
        <v>0.0</v>
      </c>
      <c r="AF194" s="124">
        <v>0.0</v>
      </c>
      <c r="AG194" s="110">
        <v>0.0</v>
      </c>
      <c r="AH194" s="124">
        <v>0.0</v>
      </c>
      <c r="AI194" s="110">
        <v>0.0</v>
      </c>
      <c r="AJ194" s="124" t="str">
        <f t="shared" si="61"/>
        <v>#REF!</v>
      </c>
      <c r="AK194" s="107"/>
      <c r="AL194" s="103"/>
      <c r="AM194" s="124" t="str">
        <f t="shared" si="62"/>
        <v>#REF!</v>
      </c>
      <c r="AN194" s="45"/>
      <c r="AO194" s="103"/>
      <c r="AP194" s="124" t="str">
        <f t="shared" si="63"/>
        <v>#REF!</v>
      </c>
      <c r="AQ194" s="107"/>
      <c r="AR194" s="110">
        <v>0.0</v>
      </c>
      <c r="AS194" s="124" t="str">
        <f t="shared" si="64"/>
        <v>#REF!</v>
      </c>
      <c r="AT194" s="107"/>
      <c r="AU194" s="110">
        <v>0.0</v>
      </c>
      <c r="AV194" s="107"/>
      <c r="AW194" s="110">
        <v>0.0</v>
      </c>
      <c r="AX194" s="107"/>
      <c r="AY194" s="110">
        <v>0.0</v>
      </c>
      <c r="AZ194" s="107"/>
      <c r="BA194" s="110">
        <v>0.0</v>
      </c>
      <c r="BB194" s="124" t="str">
        <f t="shared" si="65"/>
        <v>#REF!</v>
      </c>
      <c r="BC194" s="107"/>
      <c r="BD194" s="103"/>
      <c r="BE194" s="129" t="str">
        <f t="shared" si="66"/>
        <v>#REF!</v>
      </c>
      <c r="BF194" s="107"/>
      <c r="BG194" s="103"/>
      <c r="BH194" s="124" t="str">
        <f t="shared" si="67"/>
        <v>#REF!</v>
      </c>
      <c r="BI194" s="107"/>
      <c r="BJ194" s="103"/>
      <c r="BK194" s="124" t="str">
        <f t="shared" si="57"/>
        <v>#REF!</v>
      </c>
      <c r="BL194" s="107"/>
      <c r="BM194" s="103"/>
      <c r="BN194" s="124" t="str">
        <f t="shared" si="68"/>
        <v>#REF!</v>
      </c>
      <c r="BO194" s="107"/>
      <c r="BP194" s="103"/>
      <c r="BQ194" s="107"/>
      <c r="BR194" s="103"/>
      <c r="BS194" s="117" t="str">
        <f t="shared" si="30"/>
        <v>#REF!</v>
      </c>
      <c r="BT194" s="107"/>
      <c r="BU194" s="103"/>
      <c r="BV194" s="107"/>
      <c r="BW194" s="107" t="str">
        <f t="shared" si="31"/>
        <v>#REF!</v>
      </c>
      <c r="BX194" s="112"/>
      <c r="BY194" s="110">
        <v>0.0</v>
      </c>
      <c r="BZ194" s="2"/>
      <c r="CA194" s="2"/>
      <c r="CB194" s="112"/>
      <c r="CC194" s="110">
        <v>0.0</v>
      </c>
      <c r="CD194" s="112"/>
      <c r="CE194" s="110">
        <v>0.0</v>
      </c>
      <c r="CF194" s="112"/>
      <c r="CG194" s="110">
        <v>0.0</v>
      </c>
      <c r="CH194" s="112"/>
      <c r="CI194" s="110">
        <v>0.0</v>
      </c>
      <c r="CJ194" s="112"/>
      <c r="CK194" s="110">
        <v>0.0</v>
      </c>
      <c r="CL194" s="112"/>
      <c r="CM194" s="110">
        <v>0.0</v>
      </c>
      <c r="CN194" s="112"/>
      <c r="CO194" s="110">
        <v>0.0</v>
      </c>
      <c r="CP194" s="112"/>
      <c r="CQ194" s="110">
        <v>0.0</v>
      </c>
      <c r="CR194" s="113">
        <f t="shared" si="45"/>
        <v>0</v>
      </c>
      <c r="CS194" s="113">
        <f t="shared" si="26"/>
        <v>0</v>
      </c>
      <c r="CT194" s="1"/>
      <c r="CU194" s="114"/>
      <c r="CV194" s="1"/>
      <c r="CW194" s="1"/>
      <c r="CX194" s="1"/>
      <c r="CY194" s="1"/>
      <c r="CZ194" s="1"/>
      <c r="DA194" s="1"/>
      <c r="DB194" s="1"/>
      <c r="DC194" s="1"/>
      <c r="DD194" s="1"/>
      <c r="DE194" s="61"/>
      <c r="DF194" s="61"/>
      <c r="DG194" s="115"/>
      <c r="DH194" s="116"/>
      <c r="DI194" s="116"/>
      <c r="DJ194" s="116"/>
      <c r="DK194" s="116"/>
      <c r="DL194" s="1"/>
      <c r="DM194" s="1"/>
      <c r="DN194" s="1"/>
      <c r="DO194" s="1"/>
      <c r="DP194" s="1"/>
    </row>
    <row r="195">
      <c r="A195" s="191" t="s">
        <v>189</v>
      </c>
      <c r="B195" s="215" t="str">
        <f t="shared" si="59"/>
        <v>#REF!</v>
      </c>
      <c r="C195" s="208" t="s">
        <v>430</v>
      </c>
      <c r="D195" s="96" t="s">
        <v>431</v>
      </c>
      <c r="E195" s="97" t="str">
        <f t="shared" si="27"/>
        <v>N/A</v>
      </c>
      <c r="F195" s="133">
        <v>3298000.0</v>
      </c>
      <c r="G195" s="133">
        <v>2749501.59</v>
      </c>
      <c r="H195" s="133">
        <f t="shared" si="79"/>
        <v>548498.41</v>
      </c>
      <c r="I195" s="133">
        <v>2737149.75</v>
      </c>
      <c r="J195" s="133">
        <f t="shared" si="80"/>
        <v>-1024970.75</v>
      </c>
      <c r="K195" s="134">
        <v>99.55076076169863</v>
      </c>
      <c r="L195" s="133">
        <v>3283184.0899208207</v>
      </c>
      <c r="M195" s="133">
        <v>1712179.0</v>
      </c>
      <c r="N195" s="133">
        <v>0.0</v>
      </c>
      <c r="O195" s="133">
        <v>-1571005.0899208207</v>
      </c>
      <c r="P195" s="135">
        <f t="shared" si="81"/>
        <v>1585821</v>
      </c>
      <c r="Q195" s="100"/>
      <c r="R195" s="98"/>
      <c r="S195" s="98"/>
      <c r="T195" s="45"/>
      <c r="U195" s="45"/>
      <c r="V195" s="45"/>
      <c r="W195" s="135">
        <v>0.0</v>
      </c>
      <c r="X195" s="139" t="str">
        <f t="shared" si="69"/>
        <v>#REF!</v>
      </c>
      <c r="Y195" s="140">
        <v>0.0</v>
      </c>
      <c r="Z195" s="135">
        <v>0.0</v>
      </c>
      <c r="AA195" s="110">
        <v>0.0</v>
      </c>
      <c r="AB195" s="141">
        <v>0.0</v>
      </c>
      <c r="AC195" s="110">
        <v>0.0</v>
      </c>
      <c r="AD195" s="141">
        <v>0.0</v>
      </c>
      <c r="AE195" s="110">
        <v>0.0</v>
      </c>
      <c r="AF195" s="124">
        <v>0.0</v>
      </c>
      <c r="AG195" s="110">
        <v>0.0</v>
      </c>
      <c r="AH195" s="124">
        <v>0.0</v>
      </c>
      <c r="AI195" s="110">
        <v>0.0</v>
      </c>
      <c r="AJ195" s="124" t="str">
        <f t="shared" si="61"/>
        <v>#REF!</v>
      </c>
      <c r="AK195" s="45"/>
      <c r="AL195" s="103"/>
      <c r="AM195" s="124" t="str">
        <f t="shared" si="62"/>
        <v>#REF!</v>
      </c>
      <c r="AN195" s="45"/>
      <c r="AO195" s="103"/>
      <c r="AP195" s="124" t="str">
        <f t="shared" si="63"/>
        <v>#REF!</v>
      </c>
      <c r="AQ195" s="107"/>
      <c r="AR195" s="110">
        <v>0.0</v>
      </c>
      <c r="AS195" s="124" t="str">
        <f t="shared" si="64"/>
        <v>#REF!</v>
      </c>
      <c r="AT195" s="107"/>
      <c r="AU195" s="110">
        <v>0.0</v>
      </c>
      <c r="AV195" s="107"/>
      <c r="AW195" s="110">
        <v>0.0</v>
      </c>
      <c r="AX195" s="107"/>
      <c r="AY195" s="110">
        <v>0.0</v>
      </c>
      <c r="AZ195" s="107"/>
      <c r="BA195" s="110">
        <v>0.0</v>
      </c>
      <c r="BB195" s="124" t="str">
        <f t="shared" si="65"/>
        <v>#REF!</v>
      </c>
      <c r="BC195" s="107"/>
      <c r="BD195" s="103"/>
      <c r="BE195" s="129" t="str">
        <f t="shared" si="66"/>
        <v>#REF!</v>
      </c>
      <c r="BF195" s="107"/>
      <c r="BG195" s="103"/>
      <c r="BH195" s="124" t="str">
        <f t="shared" si="67"/>
        <v>#REF!</v>
      </c>
      <c r="BI195" s="107"/>
      <c r="BJ195" s="103"/>
      <c r="BK195" s="124" t="str">
        <f t="shared" si="57"/>
        <v>#REF!</v>
      </c>
      <c r="BL195" s="107"/>
      <c r="BM195" s="103"/>
      <c r="BN195" s="124" t="str">
        <f t="shared" si="68"/>
        <v>#REF!</v>
      </c>
      <c r="BO195" s="107"/>
      <c r="BP195" s="103"/>
      <c r="BQ195" s="107"/>
      <c r="BR195" s="103"/>
      <c r="BS195" s="117" t="str">
        <f t="shared" si="30"/>
        <v>#REF!</v>
      </c>
      <c r="BT195" s="107"/>
      <c r="BU195" s="103"/>
      <c r="BV195" s="107"/>
      <c r="BW195" s="107" t="str">
        <f t="shared" si="31"/>
        <v>#REF!</v>
      </c>
      <c r="BX195" s="112"/>
      <c r="BY195" s="110">
        <v>0.0</v>
      </c>
      <c r="BZ195" s="2"/>
      <c r="CA195" s="2"/>
      <c r="CB195" s="112"/>
      <c r="CC195" s="110">
        <v>0.0</v>
      </c>
      <c r="CD195" s="112"/>
      <c r="CE195" s="110">
        <v>0.0</v>
      </c>
      <c r="CF195" s="112"/>
      <c r="CG195" s="110">
        <v>0.0</v>
      </c>
      <c r="CH195" s="112"/>
      <c r="CI195" s="110">
        <v>0.0</v>
      </c>
      <c r="CJ195" s="112"/>
      <c r="CK195" s="110">
        <v>0.0</v>
      </c>
      <c r="CL195" s="112"/>
      <c r="CM195" s="110">
        <v>0.0</v>
      </c>
      <c r="CN195" s="112"/>
      <c r="CO195" s="110">
        <v>0.0</v>
      </c>
      <c r="CP195" s="112"/>
      <c r="CQ195" s="110">
        <v>0.0</v>
      </c>
      <c r="CR195" s="113">
        <f t="shared" si="45"/>
        <v>0</v>
      </c>
      <c r="CS195" s="113">
        <f t="shared" si="26"/>
        <v>0</v>
      </c>
      <c r="CT195" s="1"/>
      <c r="CU195" s="114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84">
        <v>1.0</v>
      </c>
      <c r="DH195" s="184">
        <v>1.0</v>
      </c>
      <c r="DI195" s="184">
        <v>0.0</v>
      </c>
      <c r="DJ195" s="184">
        <v>0.0</v>
      </c>
      <c r="DK195" s="184">
        <v>0.0</v>
      </c>
      <c r="DL195" s="1"/>
      <c r="DM195" s="1"/>
      <c r="DN195" s="1"/>
      <c r="DO195" s="1"/>
      <c r="DP195" s="1"/>
    </row>
    <row r="196">
      <c r="A196" s="161"/>
      <c r="B196" s="215" t="str">
        <f t="shared" si="59"/>
        <v>#REF!</v>
      </c>
      <c r="C196" s="208" t="s">
        <v>432</v>
      </c>
      <c r="D196" s="96" t="s">
        <v>433</v>
      </c>
      <c r="E196" s="97" t="str">
        <f t="shared" si="27"/>
        <v>N/A</v>
      </c>
      <c r="F196" s="133">
        <v>2941998.98</v>
      </c>
      <c r="G196" s="133">
        <v>1485454.5</v>
      </c>
      <c r="H196" s="133">
        <f t="shared" si="79"/>
        <v>1456544.48</v>
      </c>
      <c r="I196" s="133">
        <v>1485454.5</v>
      </c>
      <c r="J196" s="133">
        <f t="shared" si="80"/>
        <v>1456544.48</v>
      </c>
      <c r="K196" s="134">
        <v>100.0</v>
      </c>
      <c r="L196" s="133">
        <v>2941998.98</v>
      </c>
      <c r="M196" s="133">
        <v>2941998.98</v>
      </c>
      <c r="N196" s="133">
        <v>0.0</v>
      </c>
      <c r="O196" s="133">
        <v>0.0</v>
      </c>
      <c r="P196" s="135">
        <f t="shared" si="81"/>
        <v>0</v>
      </c>
      <c r="Q196" s="100"/>
      <c r="R196" s="98"/>
      <c r="S196" s="98"/>
      <c r="T196" s="45"/>
      <c r="U196" s="45"/>
      <c r="V196" s="45"/>
      <c r="W196" s="135">
        <v>0.0</v>
      </c>
      <c r="X196" s="139" t="str">
        <f t="shared" si="69"/>
        <v>#REF!</v>
      </c>
      <c r="Y196" s="140">
        <v>0.0</v>
      </c>
      <c r="Z196" s="135">
        <v>0.0</v>
      </c>
      <c r="AA196" s="110">
        <v>0.0</v>
      </c>
      <c r="AB196" s="141">
        <v>0.0</v>
      </c>
      <c r="AC196" s="110">
        <v>0.0</v>
      </c>
      <c r="AD196" s="141">
        <v>0.0</v>
      </c>
      <c r="AE196" s="110">
        <v>0.0</v>
      </c>
      <c r="AF196" s="141">
        <v>0.0</v>
      </c>
      <c r="AG196" s="110">
        <v>0.0</v>
      </c>
      <c r="AH196" s="141">
        <v>0.0</v>
      </c>
      <c r="AI196" s="110">
        <v>0.0</v>
      </c>
      <c r="AJ196" s="124" t="str">
        <f t="shared" si="61"/>
        <v>#REF!</v>
      </c>
      <c r="AK196" s="45"/>
      <c r="AL196" s="103"/>
      <c r="AM196" s="124" t="str">
        <f t="shared" si="62"/>
        <v>#REF!</v>
      </c>
      <c r="AN196" s="45"/>
      <c r="AO196" s="103"/>
      <c r="AP196" s="124" t="str">
        <f t="shared" si="63"/>
        <v>#REF!</v>
      </c>
      <c r="AQ196" s="107"/>
      <c r="AR196" s="110">
        <v>0.0</v>
      </c>
      <c r="AS196" s="124" t="str">
        <f t="shared" si="64"/>
        <v>#REF!</v>
      </c>
      <c r="AT196" s="107"/>
      <c r="AU196" s="110">
        <v>0.0</v>
      </c>
      <c r="AV196" s="107"/>
      <c r="AW196" s="110">
        <v>0.0</v>
      </c>
      <c r="AX196" s="107"/>
      <c r="AY196" s="110">
        <v>0.0</v>
      </c>
      <c r="AZ196" s="107"/>
      <c r="BA196" s="110">
        <v>0.0</v>
      </c>
      <c r="BB196" s="124" t="str">
        <f t="shared" si="65"/>
        <v>#REF!</v>
      </c>
      <c r="BC196" s="107"/>
      <c r="BD196" s="103"/>
      <c r="BE196" s="129" t="str">
        <f t="shared" si="66"/>
        <v>#REF!</v>
      </c>
      <c r="BF196" s="107"/>
      <c r="BG196" s="103"/>
      <c r="BH196" s="124" t="str">
        <f t="shared" si="67"/>
        <v>#REF!</v>
      </c>
      <c r="BI196" s="107"/>
      <c r="BJ196" s="103"/>
      <c r="BK196" s="124" t="str">
        <f t="shared" si="57"/>
        <v>#REF!</v>
      </c>
      <c r="BL196" s="107"/>
      <c r="BM196" s="103"/>
      <c r="BN196" s="124" t="str">
        <f t="shared" si="68"/>
        <v>#REF!</v>
      </c>
      <c r="BO196" s="107"/>
      <c r="BP196" s="103"/>
      <c r="BQ196" s="107"/>
      <c r="BR196" s="103"/>
      <c r="BS196" s="117" t="str">
        <f t="shared" si="30"/>
        <v>#REF!</v>
      </c>
      <c r="BT196" s="107"/>
      <c r="BU196" s="103"/>
      <c r="BV196" s="107"/>
      <c r="BW196" s="107" t="str">
        <f t="shared" si="31"/>
        <v>#REF!</v>
      </c>
      <c r="BX196" s="112"/>
      <c r="BY196" s="110">
        <v>0.0</v>
      </c>
      <c r="BZ196" s="2"/>
      <c r="CA196" s="2"/>
      <c r="CB196" s="112"/>
      <c r="CC196" s="110">
        <v>0.0</v>
      </c>
      <c r="CD196" s="112"/>
      <c r="CE196" s="110">
        <v>0.0</v>
      </c>
      <c r="CF196" s="112"/>
      <c r="CG196" s="110">
        <v>0.0</v>
      </c>
      <c r="CH196" s="112"/>
      <c r="CI196" s="110">
        <v>0.0</v>
      </c>
      <c r="CJ196" s="112"/>
      <c r="CK196" s="110">
        <v>0.0</v>
      </c>
      <c r="CL196" s="112"/>
      <c r="CM196" s="110">
        <v>0.0</v>
      </c>
      <c r="CN196" s="112"/>
      <c r="CO196" s="110">
        <v>0.0</v>
      </c>
      <c r="CP196" s="112"/>
      <c r="CQ196" s="110">
        <v>0.0</v>
      </c>
      <c r="CR196" s="113">
        <f t="shared" si="45"/>
        <v>0</v>
      </c>
      <c r="CS196" s="113">
        <f t="shared" si="26"/>
        <v>0</v>
      </c>
      <c r="CT196" s="1"/>
      <c r="CU196" s="114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84">
        <v>1.0</v>
      </c>
      <c r="DH196" s="184">
        <v>1.0</v>
      </c>
      <c r="DI196" s="184">
        <v>0.0</v>
      </c>
      <c r="DJ196" s="184">
        <v>0.0</v>
      </c>
      <c r="DK196" s="184">
        <v>0.0</v>
      </c>
      <c r="DL196" s="1"/>
      <c r="DM196" s="1"/>
      <c r="DN196" s="1"/>
      <c r="DO196" s="1"/>
      <c r="DP196" s="1"/>
    </row>
    <row r="197">
      <c r="A197" s="161"/>
      <c r="B197" s="215" t="str">
        <f t="shared" si="59"/>
        <v>#REF!</v>
      </c>
      <c r="C197" s="208" t="s">
        <v>434</v>
      </c>
      <c r="D197" s="96" t="s">
        <v>435</v>
      </c>
      <c r="E197" s="97" t="str">
        <f t="shared" si="27"/>
        <v>N/A</v>
      </c>
      <c r="F197" s="133">
        <v>1076013.97</v>
      </c>
      <c r="G197" s="133">
        <v>1047924.9</v>
      </c>
      <c r="H197" s="133">
        <f t="shared" si="79"/>
        <v>28089.07</v>
      </c>
      <c r="I197" s="133">
        <v>1048456.75</v>
      </c>
      <c r="J197" s="133">
        <f t="shared" si="80"/>
        <v>25030.77</v>
      </c>
      <c r="K197" s="134">
        <v>100.05075268275426</v>
      </c>
      <c r="L197" s="133">
        <v>1076560.0759565858</v>
      </c>
      <c r="M197" s="133">
        <v>1073487.52</v>
      </c>
      <c r="N197" s="133">
        <v>0.0</v>
      </c>
      <c r="O197" s="133">
        <v>-3072.555956585705</v>
      </c>
      <c r="P197" s="135">
        <f t="shared" si="81"/>
        <v>2526.45</v>
      </c>
      <c r="Q197" s="100"/>
      <c r="R197" s="98"/>
      <c r="S197" s="98"/>
      <c r="T197" s="45"/>
      <c r="U197" s="45"/>
      <c r="V197" s="45"/>
      <c r="W197" s="135">
        <v>0.0</v>
      </c>
      <c r="X197" s="139" t="str">
        <f t="shared" si="69"/>
        <v>#REF!</v>
      </c>
      <c r="Y197" s="140">
        <v>0.0</v>
      </c>
      <c r="Z197" s="135">
        <v>0.0</v>
      </c>
      <c r="AA197" s="110">
        <v>0.0</v>
      </c>
      <c r="AB197" s="141">
        <v>0.0</v>
      </c>
      <c r="AC197" s="110">
        <v>0.0</v>
      </c>
      <c r="AD197" s="141">
        <v>0.0</v>
      </c>
      <c r="AE197" s="110">
        <v>0.0</v>
      </c>
      <c r="AF197" s="141">
        <v>0.0</v>
      </c>
      <c r="AG197" s="110">
        <v>0.0</v>
      </c>
      <c r="AH197" s="124">
        <v>0.0</v>
      </c>
      <c r="AI197" s="110">
        <v>0.0</v>
      </c>
      <c r="AJ197" s="124" t="str">
        <f t="shared" si="61"/>
        <v>#REF!</v>
      </c>
      <c r="AK197" s="45"/>
      <c r="AL197" s="103"/>
      <c r="AM197" s="124" t="str">
        <f t="shared" si="62"/>
        <v>#REF!</v>
      </c>
      <c r="AN197" s="45"/>
      <c r="AO197" s="103"/>
      <c r="AP197" s="124" t="str">
        <f t="shared" si="63"/>
        <v>#REF!</v>
      </c>
      <c r="AQ197" s="107"/>
      <c r="AR197" s="110">
        <v>0.0</v>
      </c>
      <c r="AS197" s="124" t="str">
        <f t="shared" si="64"/>
        <v>#REF!</v>
      </c>
      <c r="AT197" s="107"/>
      <c r="AU197" s="110">
        <v>0.0</v>
      </c>
      <c r="AV197" s="107"/>
      <c r="AW197" s="110">
        <v>0.0</v>
      </c>
      <c r="AX197" s="107"/>
      <c r="AY197" s="110">
        <v>0.0</v>
      </c>
      <c r="AZ197" s="107"/>
      <c r="BA197" s="110">
        <v>0.0</v>
      </c>
      <c r="BB197" s="124" t="str">
        <f t="shared" si="65"/>
        <v>#REF!</v>
      </c>
      <c r="BC197" s="107"/>
      <c r="BD197" s="103"/>
      <c r="BE197" s="129" t="str">
        <f t="shared" si="66"/>
        <v>#REF!</v>
      </c>
      <c r="BF197" s="107"/>
      <c r="BG197" s="103"/>
      <c r="BH197" s="124" t="str">
        <f t="shared" si="67"/>
        <v>#REF!</v>
      </c>
      <c r="BI197" s="107"/>
      <c r="BJ197" s="103"/>
      <c r="BK197" s="124" t="str">
        <f t="shared" si="57"/>
        <v>#REF!</v>
      </c>
      <c r="BL197" s="107"/>
      <c r="BM197" s="103"/>
      <c r="BN197" s="124" t="str">
        <f t="shared" si="68"/>
        <v>#REF!</v>
      </c>
      <c r="BO197" s="107"/>
      <c r="BP197" s="103"/>
      <c r="BQ197" s="107"/>
      <c r="BR197" s="103"/>
      <c r="BS197" s="117" t="str">
        <f t="shared" si="30"/>
        <v>#REF!</v>
      </c>
      <c r="BT197" s="107"/>
      <c r="BU197" s="103"/>
      <c r="BV197" s="107"/>
      <c r="BW197" s="107" t="str">
        <f t="shared" si="31"/>
        <v>#REF!</v>
      </c>
      <c r="BX197" s="112"/>
      <c r="BY197" s="110">
        <v>0.0</v>
      </c>
      <c r="BZ197" s="2"/>
      <c r="CA197" s="2"/>
      <c r="CB197" s="112"/>
      <c r="CC197" s="110">
        <v>0.0</v>
      </c>
      <c r="CD197" s="112"/>
      <c r="CE197" s="110">
        <v>0.0</v>
      </c>
      <c r="CF197" s="112"/>
      <c r="CG197" s="110">
        <v>0.0</v>
      </c>
      <c r="CH197" s="112"/>
      <c r="CI197" s="110">
        <v>0.0</v>
      </c>
      <c r="CJ197" s="112"/>
      <c r="CK197" s="110">
        <v>0.0</v>
      </c>
      <c r="CL197" s="112"/>
      <c r="CM197" s="110">
        <v>0.0</v>
      </c>
      <c r="CN197" s="112"/>
      <c r="CO197" s="110">
        <v>0.0</v>
      </c>
      <c r="CP197" s="112"/>
      <c r="CQ197" s="110">
        <v>0.0</v>
      </c>
      <c r="CR197" s="113">
        <f t="shared" si="45"/>
        <v>0</v>
      </c>
      <c r="CS197" s="113">
        <f t="shared" si="26"/>
        <v>0</v>
      </c>
      <c r="CT197" s="1"/>
      <c r="CU197" s="114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84">
        <v>1.0</v>
      </c>
      <c r="DH197" s="184">
        <v>1.0</v>
      </c>
      <c r="DI197" s="184">
        <v>0.0</v>
      </c>
      <c r="DJ197" s="184">
        <v>0.0</v>
      </c>
      <c r="DK197" s="184">
        <v>1.0</v>
      </c>
      <c r="DL197" s="1"/>
      <c r="DM197" s="1"/>
      <c r="DN197" s="1"/>
      <c r="DO197" s="1"/>
      <c r="DP197" s="1"/>
    </row>
    <row r="198">
      <c r="A198" s="161"/>
      <c r="B198" s="215" t="str">
        <f t="shared" si="59"/>
        <v>#REF!</v>
      </c>
      <c r="C198" s="208" t="s">
        <v>436</v>
      </c>
      <c r="D198" s="96" t="s">
        <v>437</v>
      </c>
      <c r="E198" s="97" t="str">
        <f t="shared" si="27"/>
        <v>N/A</v>
      </c>
      <c r="F198" s="133">
        <v>1798791.16</v>
      </c>
      <c r="G198" s="133">
        <v>1788736.42</v>
      </c>
      <c r="H198" s="133">
        <f t="shared" si="79"/>
        <v>10054.74</v>
      </c>
      <c r="I198" s="133">
        <v>1788616.35</v>
      </c>
      <c r="J198" s="133">
        <f t="shared" si="80"/>
        <v>10174.78</v>
      </c>
      <c r="K198" s="134">
        <v>99.99328744030382</v>
      </c>
      <c r="L198" s="133">
        <v>1798670.415069575</v>
      </c>
      <c r="M198" s="133">
        <v>1798791.13</v>
      </c>
      <c r="N198" s="133">
        <v>120.71493042498827</v>
      </c>
      <c r="O198" s="133">
        <v>0.0</v>
      </c>
      <c r="P198" s="135">
        <f t="shared" si="81"/>
        <v>0.03000000003</v>
      </c>
      <c r="Q198" s="100"/>
      <c r="R198" s="98"/>
      <c r="S198" s="98"/>
      <c r="T198" s="45"/>
      <c r="U198" s="45"/>
      <c r="V198" s="45"/>
      <c r="W198" s="135">
        <v>0.0</v>
      </c>
      <c r="X198" s="139" t="str">
        <f t="shared" si="69"/>
        <v>#REF!</v>
      </c>
      <c r="Y198" s="140">
        <v>0.0</v>
      </c>
      <c r="Z198" s="135">
        <v>0.0</v>
      </c>
      <c r="AA198" s="110">
        <v>0.0</v>
      </c>
      <c r="AB198" s="141">
        <v>0.0</v>
      </c>
      <c r="AC198" s="110">
        <v>0.0</v>
      </c>
      <c r="AD198" s="141">
        <v>0.0</v>
      </c>
      <c r="AE198" s="110">
        <v>0.0</v>
      </c>
      <c r="AF198" s="124">
        <v>0.0</v>
      </c>
      <c r="AG198" s="110">
        <v>0.0</v>
      </c>
      <c r="AH198" s="124">
        <v>0.0</v>
      </c>
      <c r="AI198" s="110">
        <v>0.0</v>
      </c>
      <c r="AJ198" s="124" t="str">
        <f t="shared" si="61"/>
        <v>#REF!</v>
      </c>
      <c r="AK198" s="45"/>
      <c r="AL198" s="103"/>
      <c r="AM198" s="124" t="str">
        <f t="shared" si="62"/>
        <v>#REF!</v>
      </c>
      <c r="AN198" s="45"/>
      <c r="AO198" s="103"/>
      <c r="AP198" s="124" t="str">
        <f t="shared" si="63"/>
        <v>#REF!</v>
      </c>
      <c r="AQ198" s="107"/>
      <c r="AR198" s="110">
        <v>0.0</v>
      </c>
      <c r="AS198" s="124" t="str">
        <f t="shared" si="64"/>
        <v>#REF!</v>
      </c>
      <c r="AT198" s="107"/>
      <c r="AU198" s="110">
        <v>0.0</v>
      </c>
      <c r="AV198" s="107"/>
      <c r="AW198" s="110">
        <v>0.0</v>
      </c>
      <c r="AX198" s="107"/>
      <c r="AY198" s="110">
        <v>0.0</v>
      </c>
      <c r="AZ198" s="107"/>
      <c r="BA198" s="110">
        <v>0.0</v>
      </c>
      <c r="BB198" s="124" t="str">
        <f t="shared" si="65"/>
        <v>#REF!</v>
      </c>
      <c r="BC198" s="107"/>
      <c r="BD198" s="103"/>
      <c r="BE198" s="129" t="str">
        <f t="shared" si="66"/>
        <v>#REF!</v>
      </c>
      <c r="BF198" s="107"/>
      <c r="BG198" s="103"/>
      <c r="BH198" s="124" t="str">
        <f t="shared" si="67"/>
        <v>#REF!</v>
      </c>
      <c r="BI198" s="107"/>
      <c r="BJ198" s="103"/>
      <c r="BK198" s="124" t="str">
        <f t="shared" si="57"/>
        <v>#REF!</v>
      </c>
      <c r="BL198" s="107"/>
      <c r="BM198" s="103"/>
      <c r="BN198" s="124" t="str">
        <f t="shared" si="68"/>
        <v>#REF!</v>
      </c>
      <c r="BO198" s="107"/>
      <c r="BP198" s="103"/>
      <c r="BQ198" s="107"/>
      <c r="BR198" s="103"/>
      <c r="BS198" s="117" t="str">
        <f t="shared" si="30"/>
        <v>#REF!</v>
      </c>
      <c r="BT198" s="107"/>
      <c r="BU198" s="103"/>
      <c r="BV198" s="107"/>
      <c r="BW198" s="107" t="str">
        <f t="shared" si="31"/>
        <v>#REF!</v>
      </c>
      <c r="BX198" s="112"/>
      <c r="BY198" s="110">
        <v>0.0</v>
      </c>
      <c r="BZ198" s="2"/>
      <c r="CA198" s="2"/>
      <c r="CB198" s="112"/>
      <c r="CC198" s="110">
        <v>0.0</v>
      </c>
      <c r="CD198" s="112"/>
      <c r="CE198" s="110">
        <v>0.0</v>
      </c>
      <c r="CF198" s="112"/>
      <c r="CG198" s="110">
        <v>0.0</v>
      </c>
      <c r="CH198" s="112"/>
      <c r="CI198" s="110">
        <v>0.0</v>
      </c>
      <c r="CJ198" s="112"/>
      <c r="CK198" s="110">
        <v>0.0</v>
      </c>
      <c r="CL198" s="112"/>
      <c r="CM198" s="110">
        <v>0.0</v>
      </c>
      <c r="CN198" s="112"/>
      <c r="CO198" s="110">
        <v>0.0</v>
      </c>
      <c r="CP198" s="112"/>
      <c r="CQ198" s="110">
        <v>0.0</v>
      </c>
      <c r="CR198" s="113">
        <f t="shared" si="45"/>
        <v>0</v>
      </c>
      <c r="CS198" s="113">
        <f t="shared" si="26"/>
        <v>0</v>
      </c>
      <c r="CT198" s="1"/>
      <c r="CU198" s="114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84">
        <v>1.0</v>
      </c>
      <c r="DH198" s="184">
        <v>1.0</v>
      </c>
      <c r="DI198" s="184">
        <v>0.0</v>
      </c>
      <c r="DJ198" s="184">
        <v>0.0</v>
      </c>
      <c r="DK198" s="184">
        <v>1.0</v>
      </c>
      <c r="DL198" s="1"/>
      <c r="DM198" s="1"/>
      <c r="DN198" s="1"/>
      <c r="DO198" s="1"/>
      <c r="DP198" s="1"/>
    </row>
    <row r="199">
      <c r="A199" s="161"/>
      <c r="B199" s="216" t="str">
        <f t="shared" si="59"/>
        <v>#REF!</v>
      </c>
      <c r="C199" s="208">
        <v>24406.0</v>
      </c>
      <c r="D199" s="96" t="s">
        <v>438</v>
      </c>
      <c r="E199" s="97" t="str">
        <f t="shared" si="27"/>
        <v>N/A</v>
      </c>
      <c r="F199" s="98"/>
      <c r="G199" s="98"/>
      <c r="H199" s="98"/>
      <c r="I199" s="98"/>
      <c r="J199" s="98"/>
      <c r="K199" s="99"/>
      <c r="L199" s="98"/>
      <c r="M199" s="98"/>
      <c r="N199" s="98"/>
      <c r="O199" s="98"/>
      <c r="P199" s="98"/>
      <c r="Q199" s="100"/>
      <c r="R199" s="98"/>
      <c r="S199" s="98"/>
      <c r="T199" s="45"/>
      <c r="U199" s="45"/>
      <c r="V199" s="45"/>
      <c r="W199" s="45"/>
      <c r="X199" s="101"/>
      <c r="Y199" s="102"/>
      <c r="Z199" s="45"/>
      <c r="AA199" s="103"/>
      <c r="AB199" s="123"/>
      <c r="AC199" s="103"/>
      <c r="AD199" s="104"/>
      <c r="AE199" s="103"/>
      <c r="AF199" s="106"/>
      <c r="AG199" s="103"/>
      <c r="AH199" s="107"/>
      <c r="AI199" s="103"/>
      <c r="AJ199" s="107"/>
      <c r="AK199" s="136">
        <v>5136.0</v>
      </c>
      <c r="AL199" s="110">
        <v>5136.0</v>
      </c>
      <c r="AM199" s="107"/>
      <c r="AN199" s="45"/>
      <c r="AO199" s="103"/>
      <c r="AP199" s="124" t="str">
        <f t="shared" si="63"/>
        <v>#REF!</v>
      </c>
      <c r="AQ199" s="107"/>
      <c r="AR199" s="110">
        <v>0.0</v>
      </c>
      <c r="AS199" s="124" t="str">
        <f t="shared" si="64"/>
        <v>#REF!</v>
      </c>
      <c r="AT199" s="107"/>
      <c r="AU199" s="110">
        <v>0.0</v>
      </c>
      <c r="AV199" s="107"/>
      <c r="AW199" s="110">
        <v>0.0</v>
      </c>
      <c r="AX199" s="107"/>
      <c r="AY199" s="110">
        <v>0.0</v>
      </c>
      <c r="AZ199" s="107"/>
      <c r="BA199" s="110">
        <v>0.0</v>
      </c>
      <c r="BB199" s="124" t="str">
        <f t="shared" si="65"/>
        <v>#REF!</v>
      </c>
      <c r="BC199" s="107"/>
      <c r="BD199" s="103"/>
      <c r="BE199" s="129" t="str">
        <f t="shared" si="66"/>
        <v>#REF!</v>
      </c>
      <c r="BF199" s="107"/>
      <c r="BG199" s="103"/>
      <c r="BH199" s="124" t="str">
        <f t="shared" si="67"/>
        <v>#REF!</v>
      </c>
      <c r="BI199" s="107"/>
      <c r="BJ199" s="103"/>
      <c r="BK199" s="124" t="str">
        <f t="shared" si="57"/>
        <v>#REF!</v>
      </c>
      <c r="BL199" s="107"/>
      <c r="BM199" s="103"/>
      <c r="BN199" s="124" t="str">
        <f t="shared" si="68"/>
        <v>#REF!</v>
      </c>
      <c r="BO199" s="107"/>
      <c r="BP199" s="103"/>
      <c r="BQ199" s="107"/>
      <c r="BR199" s="103"/>
      <c r="BS199" s="107" t="str">
        <f t="shared" si="30"/>
        <v>#REF!</v>
      </c>
      <c r="BT199" s="107"/>
      <c r="BU199" s="103"/>
      <c r="BV199" s="107"/>
      <c r="BW199" s="107" t="str">
        <f t="shared" ref="BW199:BW235" si="82">IFNA(SUM(BT199-VLOOKUP($D199,' 2.18.25 - WIP PROJECTIONS'!$D$2:$BX$214,68,FALSE)), BT199)</f>
        <v>#REF!</v>
      </c>
      <c r="BX199" s="112"/>
      <c r="BY199" s="110">
        <v>0.0</v>
      </c>
      <c r="BZ199" s="2"/>
      <c r="CA199" s="2"/>
      <c r="CB199" s="112"/>
      <c r="CC199" s="110">
        <v>0.0</v>
      </c>
      <c r="CD199" s="112"/>
      <c r="CE199" s="110">
        <v>0.0</v>
      </c>
      <c r="CF199" s="112"/>
      <c r="CG199" s="110">
        <v>0.0</v>
      </c>
      <c r="CH199" s="112"/>
      <c r="CI199" s="110">
        <v>0.0</v>
      </c>
      <c r="CJ199" s="112"/>
      <c r="CK199" s="110">
        <v>0.0</v>
      </c>
      <c r="CL199" s="112"/>
      <c r="CM199" s="110">
        <v>0.0</v>
      </c>
      <c r="CN199" s="112"/>
      <c r="CO199" s="110">
        <v>0.0</v>
      </c>
      <c r="CP199" s="112"/>
      <c r="CQ199" s="110">
        <v>0.0</v>
      </c>
      <c r="CR199" s="113">
        <f t="shared" si="45"/>
        <v>0</v>
      </c>
      <c r="CS199" s="113">
        <f t="shared" si="26"/>
        <v>0</v>
      </c>
      <c r="CT199" s="1"/>
      <c r="CU199" s="114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16"/>
      <c r="DH199" s="116"/>
      <c r="DI199" s="116"/>
      <c r="DJ199" s="116"/>
      <c r="DK199" s="116"/>
      <c r="DL199" s="1"/>
      <c r="DM199" s="1"/>
      <c r="DN199" s="1"/>
      <c r="DO199" s="1"/>
      <c r="DP199" s="1"/>
    </row>
    <row r="200">
      <c r="A200" s="161"/>
      <c r="B200" s="216" t="str">
        <f t="shared" si="59"/>
        <v>#REF!</v>
      </c>
      <c r="C200" s="208">
        <v>23490.0</v>
      </c>
      <c r="D200" s="96" t="s">
        <v>439</v>
      </c>
      <c r="E200" s="97" t="str">
        <f t="shared" si="27"/>
        <v>N/A</v>
      </c>
      <c r="F200" s="98"/>
      <c r="G200" s="98"/>
      <c r="H200" s="98"/>
      <c r="I200" s="98"/>
      <c r="J200" s="98"/>
      <c r="K200" s="99"/>
      <c r="L200" s="98"/>
      <c r="M200" s="98"/>
      <c r="N200" s="98"/>
      <c r="O200" s="98"/>
      <c r="P200" s="98"/>
      <c r="Q200" s="100"/>
      <c r="R200" s="98"/>
      <c r="S200" s="98"/>
      <c r="T200" s="45"/>
      <c r="U200" s="45"/>
      <c r="V200" s="45"/>
      <c r="W200" s="45"/>
      <c r="X200" s="101"/>
      <c r="Y200" s="102"/>
      <c r="Z200" s="45"/>
      <c r="AA200" s="103"/>
      <c r="AB200" s="123"/>
      <c r="AC200" s="103"/>
      <c r="AD200" s="104"/>
      <c r="AE200" s="103"/>
      <c r="AF200" s="107"/>
      <c r="AG200" s="103"/>
      <c r="AH200" s="142">
        <v>6060.48</v>
      </c>
      <c r="AI200" s="110">
        <v>6060.48</v>
      </c>
      <c r="AJ200" s="124" t="str">
        <f t="shared" ref="AJ200:AJ235" si="83">IFNA(SUM(AH200-VLOOKUP($D200,'1.29.24 - WIP PROJECTIONS'!$D$2:$AO$214,30,FALSE)), "JOB NOT LISTED PRV WK")</f>
        <v>#REF!</v>
      </c>
      <c r="AK200" s="124">
        <v>0.0</v>
      </c>
      <c r="AL200" s="110">
        <v>0.0</v>
      </c>
      <c r="AM200" s="124" t="str">
        <f t="shared" ref="AM200:AM235" si="84">IFNA(SUM(AK200-VLOOKUP($D200,'2.20.24 - WIP PROJECTIONS'!$D$2:$AO$214,33,FALSE)), "JOB NOT LISTED PRV WK")</f>
        <v>#REF!</v>
      </c>
      <c r="AN200" s="45"/>
      <c r="AO200" s="103"/>
      <c r="AP200" s="124" t="str">
        <f t="shared" si="63"/>
        <v>#REF!</v>
      </c>
      <c r="AQ200" s="107"/>
      <c r="AR200" s="110">
        <v>0.0</v>
      </c>
      <c r="AS200" s="124" t="str">
        <f t="shared" si="64"/>
        <v>#REF!</v>
      </c>
      <c r="AT200" s="107"/>
      <c r="AU200" s="110">
        <v>0.0</v>
      </c>
      <c r="AV200" s="107"/>
      <c r="AW200" s="110">
        <v>0.0</v>
      </c>
      <c r="AX200" s="107"/>
      <c r="AY200" s="110">
        <v>0.0</v>
      </c>
      <c r="AZ200" s="107"/>
      <c r="BA200" s="110">
        <v>0.0</v>
      </c>
      <c r="BB200" s="124" t="str">
        <f t="shared" si="65"/>
        <v>#REF!</v>
      </c>
      <c r="BC200" s="107"/>
      <c r="BD200" s="103"/>
      <c r="BE200" s="129" t="str">
        <f t="shared" si="66"/>
        <v>#REF!</v>
      </c>
      <c r="BF200" s="107"/>
      <c r="BG200" s="103"/>
      <c r="BH200" s="124" t="str">
        <f t="shared" si="67"/>
        <v>#REF!</v>
      </c>
      <c r="BI200" s="107"/>
      <c r="BJ200" s="103"/>
      <c r="BK200" s="124" t="str">
        <f t="shared" si="57"/>
        <v>#REF!</v>
      </c>
      <c r="BL200" s="107"/>
      <c r="BM200" s="103"/>
      <c r="BN200" s="124" t="str">
        <f t="shared" si="68"/>
        <v>#REF!</v>
      </c>
      <c r="BO200" s="107"/>
      <c r="BP200" s="103"/>
      <c r="BQ200" s="107"/>
      <c r="BR200" s="103"/>
      <c r="BS200" s="107" t="str">
        <f t="shared" si="30"/>
        <v>#REF!</v>
      </c>
      <c r="BT200" s="107"/>
      <c r="BU200" s="103"/>
      <c r="BV200" s="107"/>
      <c r="BW200" s="107" t="str">
        <f t="shared" si="82"/>
        <v>#REF!</v>
      </c>
      <c r="BX200" s="112"/>
      <c r="BY200" s="110">
        <v>0.0</v>
      </c>
      <c r="BZ200" s="2"/>
      <c r="CA200" s="2"/>
      <c r="CB200" s="112"/>
      <c r="CC200" s="110">
        <v>0.0</v>
      </c>
      <c r="CD200" s="112"/>
      <c r="CE200" s="110">
        <v>0.0</v>
      </c>
      <c r="CF200" s="112"/>
      <c r="CG200" s="110">
        <v>0.0</v>
      </c>
      <c r="CH200" s="112"/>
      <c r="CI200" s="110">
        <v>0.0</v>
      </c>
      <c r="CJ200" s="112"/>
      <c r="CK200" s="110">
        <v>0.0</v>
      </c>
      <c r="CL200" s="112"/>
      <c r="CM200" s="110">
        <v>0.0</v>
      </c>
      <c r="CN200" s="112"/>
      <c r="CO200" s="110">
        <v>0.0</v>
      </c>
      <c r="CP200" s="112"/>
      <c r="CQ200" s="110">
        <v>0.0</v>
      </c>
      <c r="CR200" s="113">
        <f t="shared" si="45"/>
        <v>0</v>
      </c>
      <c r="CS200" s="113">
        <f t="shared" si="26"/>
        <v>0</v>
      </c>
      <c r="CT200" s="1"/>
      <c r="CU200" s="114"/>
      <c r="CV200" s="1"/>
      <c r="CW200" s="1"/>
      <c r="CX200" s="196"/>
      <c r="CY200" s="1"/>
      <c r="CZ200" s="1"/>
      <c r="DA200" s="116"/>
      <c r="DB200" s="1"/>
      <c r="DC200" s="1"/>
      <c r="DD200" s="1"/>
      <c r="DE200" s="1"/>
      <c r="DF200" s="1"/>
      <c r="DG200" s="116"/>
      <c r="DH200" s="116"/>
      <c r="DI200" s="116"/>
      <c r="DJ200" s="116"/>
      <c r="DK200" s="116"/>
      <c r="DL200" s="1"/>
      <c r="DM200" s="1"/>
      <c r="DN200" s="1"/>
      <c r="DO200" s="1"/>
      <c r="DP200" s="1"/>
    </row>
    <row r="201">
      <c r="A201" s="161"/>
      <c r="B201" s="216" t="str">
        <f t="shared" si="59"/>
        <v>#REF!</v>
      </c>
      <c r="C201" s="208">
        <v>23488.0</v>
      </c>
      <c r="D201" s="96" t="s">
        <v>440</v>
      </c>
      <c r="E201" s="97" t="str">
        <f t="shared" si="27"/>
        <v>N/A</v>
      </c>
      <c r="F201" s="98"/>
      <c r="G201" s="98"/>
      <c r="H201" s="98"/>
      <c r="I201" s="98"/>
      <c r="J201" s="98"/>
      <c r="K201" s="99"/>
      <c r="L201" s="98"/>
      <c r="M201" s="98"/>
      <c r="N201" s="98"/>
      <c r="O201" s="98"/>
      <c r="P201" s="98"/>
      <c r="Q201" s="100"/>
      <c r="R201" s="98"/>
      <c r="S201" s="98"/>
      <c r="T201" s="45"/>
      <c r="U201" s="45"/>
      <c r="V201" s="45"/>
      <c r="W201" s="45"/>
      <c r="X201" s="101"/>
      <c r="Y201" s="102"/>
      <c r="Z201" s="45"/>
      <c r="AA201" s="103"/>
      <c r="AB201" s="123"/>
      <c r="AC201" s="103"/>
      <c r="AD201" s="106"/>
      <c r="AE201" s="103"/>
      <c r="AF201" s="107"/>
      <c r="AG201" s="103"/>
      <c r="AH201" s="142">
        <v>1947.4</v>
      </c>
      <c r="AI201" s="110">
        <v>1947.4</v>
      </c>
      <c r="AJ201" s="124" t="str">
        <f t="shared" si="83"/>
        <v>#REF!</v>
      </c>
      <c r="AK201" s="138">
        <v>0.0</v>
      </c>
      <c r="AL201" s="110">
        <v>0.0</v>
      </c>
      <c r="AM201" s="124" t="str">
        <f t="shared" si="84"/>
        <v>#REF!</v>
      </c>
      <c r="AN201" s="45"/>
      <c r="AO201" s="103"/>
      <c r="AP201" s="124" t="str">
        <f t="shared" si="63"/>
        <v>#REF!</v>
      </c>
      <c r="AQ201" s="45"/>
      <c r="AR201" s="110">
        <v>0.0</v>
      </c>
      <c r="AS201" s="138" t="str">
        <f t="shared" si="64"/>
        <v>#REF!</v>
      </c>
      <c r="AT201" s="45"/>
      <c r="AU201" s="110">
        <v>0.0</v>
      </c>
      <c r="AV201" s="107"/>
      <c r="AW201" s="110">
        <v>0.0</v>
      </c>
      <c r="AX201" s="107"/>
      <c r="AY201" s="110">
        <v>0.0</v>
      </c>
      <c r="AZ201" s="107"/>
      <c r="BA201" s="110">
        <v>0.0</v>
      </c>
      <c r="BB201" s="124" t="str">
        <f t="shared" si="65"/>
        <v>#REF!</v>
      </c>
      <c r="BC201" s="107"/>
      <c r="BD201" s="103"/>
      <c r="BE201" s="129" t="str">
        <f t="shared" si="66"/>
        <v>#REF!</v>
      </c>
      <c r="BF201" s="107"/>
      <c r="BG201" s="103"/>
      <c r="BH201" s="124" t="str">
        <f t="shared" si="67"/>
        <v>#REF!</v>
      </c>
      <c r="BI201" s="107"/>
      <c r="BJ201" s="103"/>
      <c r="BK201" s="124" t="str">
        <f t="shared" si="57"/>
        <v>#REF!</v>
      </c>
      <c r="BL201" s="107"/>
      <c r="BM201" s="103"/>
      <c r="BN201" s="124" t="str">
        <f t="shared" si="68"/>
        <v>#REF!</v>
      </c>
      <c r="BO201" s="107"/>
      <c r="BP201" s="103"/>
      <c r="BQ201" s="107"/>
      <c r="BR201" s="103"/>
      <c r="BS201" s="107" t="str">
        <f t="shared" si="30"/>
        <v>#REF!</v>
      </c>
      <c r="BT201" s="107"/>
      <c r="BU201" s="103"/>
      <c r="BV201" s="107"/>
      <c r="BW201" s="107" t="str">
        <f t="shared" si="82"/>
        <v>#REF!</v>
      </c>
      <c r="BX201" s="112"/>
      <c r="BY201" s="110">
        <v>0.0</v>
      </c>
      <c r="BZ201" s="2"/>
      <c r="CA201" s="2"/>
      <c r="CB201" s="112"/>
      <c r="CC201" s="110">
        <v>0.0</v>
      </c>
      <c r="CD201" s="112"/>
      <c r="CE201" s="110">
        <v>0.0</v>
      </c>
      <c r="CF201" s="112"/>
      <c r="CG201" s="110">
        <v>0.0</v>
      </c>
      <c r="CH201" s="112"/>
      <c r="CI201" s="110">
        <v>0.0</v>
      </c>
      <c r="CJ201" s="112"/>
      <c r="CK201" s="110">
        <v>0.0</v>
      </c>
      <c r="CL201" s="112"/>
      <c r="CM201" s="110">
        <v>0.0</v>
      </c>
      <c r="CN201" s="112"/>
      <c r="CO201" s="110">
        <v>0.0</v>
      </c>
      <c r="CP201" s="112"/>
      <c r="CQ201" s="110">
        <v>0.0</v>
      </c>
      <c r="CR201" s="113">
        <f t="shared" si="45"/>
        <v>0</v>
      </c>
      <c r="CS201" s="113">
        <f t="shared" si="26"/>
        <v>0</v>
      </c>
      <c r="CT201" s="1"/>
      <c r="CU201" s="114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16"/>
      <c r="DH201" s="116"/>
      <c r="DI201" s="116"/>
      <c r="DJ201" s="116"/>
      <c r="DK201" s="116"/>
      <c r="DL201" s="1"/>
      <c r="DM201" s="1"/>
      <c r="DN201" s="1"/>
      <c r="DO201" s="1"/>
      <c r="DP201" s="1"/>
    </row>
    <row r="202">
      <c r="A202" s="161"/>
      <c r="B202" s="215" t="str">
        <f t="shared" si="59"/>
        <v>#REF!</v>
      </c>
      <c r="C202" s="208">
        <v>23486.0</v>
      </c>
      <c r="D202" s="96" t="s">
        <v>438</v>
      </c>
      <c r="E202" s="97" t="str">
        <f t="shared" si="27"/>
        <v>N/A</v>
      </c>
      <c r="F202" s="98"/>
      <c r="G202" s="98"/>
      <c r="H202" s="98"/>
      <c r="I202" s="98"/>
      <c r="J202" s="98"/>
      <c r="K202" s="99"/>
      <c r="L202" s="98"/>
      <c r="M202" s="98"/>
      <c r="N202" s="98"/>
      <c r="O202" s="98"/>
      <c r="P202" s="98"/>
      <c r="Q202" s="100"/>
      <c r="R202" s="98"/>
      <c r="S202" s="98"/>
      <c r="T202" s="45"/>
      <c r="U202" s="45"/>
      <c r="V202" s="45"/>
      <c r="W202" s="45"/>
      <c r="X202" s="101"/>
      <c r="Y202" s="102"/>
      <c r="Z202" s="45"/>
      <c r="AA202" s="103"/>
      <c r="AB202" s="123"/>
      <c r="AC202" s="103"/>
      <c r="AD202" s="104"/>
      <c r="AE202" s="103"/>
      <c r="AF202" s="142">
        <v>3830.6</v>
      </c>
      <c r="AG202" s="110">
        <v>3830.6</v>
      </c>
      <c r="AH202" s="124">
        <v>0.0</v>
      </c>
      <c r="AI202" s="110">
        <v>0.0</v>
      </c>
      <c r="AJ202" s="124" t="str">
        <f t="shared" si="83"/>
        <v>#REF!</v>
      </c>
      <c r="AK202" s="45"/>
      <c r="AL202" s="103"/>
      <c r="AM202" s="124" t="str">
        <f t="shared" si="84"/>
        <v>#REF!</v>
      </c>
      <c r="AN202" s="45"/>
      <c r="AO202" s="103"/>
      <c r="AP202" s="124" t="str">
        <f t="shared" si="63"/>
        <v>#REF!</v>
      </c>
      <c r="AQ202" s="107"/>
      <c r="AR202" s="110">
        <v>0.0</v>
      </c>
      <c r="AS202" s="124" t="str">
        <f t="shared" si="64"/>
        <v>#REF!</v>
      </c>
      <c r="AT202" s="107"/>
      <c r="AU202" s="110">
        <v>0.0</v>
      </c>
      <c r="AV202" s="107"/>
      <c r="AW202" s="110">
        <v>0.0</v>
      </c>
      <c r="AX202" s="107"/>
      <c r="AY202" s="110">
        <v>0.0</v>
      </c>
      <c r="AZ202" s="107"/>
      <c r="BA202" s="110">
        <v>0.0</v>
      </c>
      <c r="BB202" s="124" t="str">
        <f t="shared" si="65"/>
        <v>#REF!</v>
      </c>
      <c r="BC202" s="107"/>
      <c r="BD202" s="103"/>
      <c r="BE202" s="129" t="str">
        <f t="shared" si="66"/>
        <v>#REF!</v>
      </c>
      <c r="BF202" s="107"/>
      <c r="BG202" s="103"/>
      <c r="BH202" s="124" t="str">
        <f t="shared" si="67"/>
        <v>#REF!</v>
      </c>
      <c r="BI202" s="107"/>
      <c r="BJ202" s="103"/>
      <c r="BK202" s="124" t="str">
        <f t="shared" si="57"/>
        <v>#REF!</v>
      </c>
      <c r="BL202" s="107"/>
      <c r="BM202" s="103"/>
      <c r="BN202" s="124" t="str">
        <f t="shared" si="68"/>
        <v>#REF!</v>
      </c>
      <c r="BO202" s="107"/>
      <c r="BP202" s="103"/>
      <c r="BQ202" s="107"/>
      <c r="BR202" s="103"/>
      <c r="BS202" s="107" t="str">
        <f t="shared" si="30"/>
        <v>#REF!</v>
      </c>
      <c r="BT202" s="107"/>
      <c r="BU202" s="103"/>
      <c r="BV202" s="107"/>
      <c r="BW202" s="107" t="str">
        <f t="shared" si="82"/>
        <v>#REF!</v>
      </c>
      <c r="BX202" s="112"/>
      <c r="BY202" s="110">
        <v>0.0</v>
      </c>
      <c r="BZ202" s="2"/>
      <c r="CA202" s="2"/>
      <c r="CB202" s="112"/>
      <c r="CC202" s="110">
        <v>0.0</v>
      </c>
      <c r="CD202" s="112"/>
      <c r="CE202" s="110">
        <v>0.0</v>
      </c>
      <c r="CF202" s="112"/>
      <c r="CG202" s="110">
        <v>0.0</v>
      </c>
      <c r="CH202" s="112"/>
      <c r="CI202" s="110">
        <v>0.0</v>
      </c>
      <c r="CJ202" s="112"/>
      <c r="CK202" s="110">
        <v>0.0</v>
      </c>
      <c r="CL202" s="112"/>
      <c r="CM202" s="110">
        <v>0.0</v>
      </c>
      <c r="CN202" s="112"/>
      <c r="CO202" s="110">
        <v>0.0</v>
      </c>
      <c r="CP202" s="112"/>
      <c r="CQ202" s="110">
        <v>0.0</v>
      </c>
      <c r="CR202" s="113">
        <f t="shared" si="45"/>
        <v>0</v>
      </c>
      <c r="CS202" s="113">
        <f t="shared" si="26"/>
        <v>0</v>
      </c>
      <c r="CT202" s="1"/>
      <c r="CU202" s="114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16"/>
      <c r="DH202" s="116"/>
      <c r="DI202" s="116"/>
      <c r="DJ202" s="116"/>
      <c r="DK202" s="116"/>
      <c r="DL202" s="1"/>
      <c r="DM202" s="1"/>
      <c r="DN202" s="1"/>
      <c r="DO202" s="1"/>
      <c r="DP202" s="1"/>
    </row>
    <row r="203">
      <c r="A203" s="161"/>
      <c r="B203" s="216" t="str">
        <f t="shared" si="59"/>
        <v>#REF!</v>
      </c>
      <c r="C203" s="208">
        <v>23484.0</v>
      </c>
      <c r="D203" s="96" t="s">
        <v>441</v>
      </c>
      <c r="E203" s="97" t="str">
        <f t="shared" si="27"/>
        <v>N/A</v>
      </c>
      <c r="F203" s="98"/>
      <c r="G203" s="98"/>
      <c r="H203" s="98"/>
      <c r="I203" s="98"/>
      <c r="J203" s="98"/>
      <c r="K203" s="99"/>
      <c r="L203" s="98"/>
      <c r="M203" s="98"/>
      <c r="N203" s="98"/>
      <c r="O203" s="98"/>
      <c r="P203" s="98"/>
      <c r="Q203" s="100"/>
      <c r="R203" s="47"/>
      <c r="S203" s="98"/>
      <c r="T203" s="45"/>
      <c r="U203" s="217"/>
      <c r="V203" s="98"/>
      <c r="W203" s="217"/>
      <c r="X203" s="101"/>
      <c r="Y203" s="102"/>
      <c r="Z203" s="45"/>
      <c r="AA203" s="103"/>
      <c r="AB203" s="123"/>
      <c r="AC203" s="103"/>
      <c r="AD203" s="104"/>
      <c r="AE203" s="103"/>
      <c r="AF203" s="107"/>
      <c r="AG203" s="110">
        <v>4241.53</v>
      </c>
      <c r="AH203" s="142">
        <v>4241.53</v>
      </c>
      <c r="AI203" s="110">
        <v>4241.53</v>
      </c>
      <c r="AJ203" s="124" t="str">
        <f t="shared" si="83"/>
        <v>#REF!</v>
      </c>
      <c r="AK203" s="138">
        <v>0.0</v>
      </c>
      <c r="AL203" s="110">
        <v>0.0</v>
      </c>
      <c r="AM203" s="124" t="str">
        <f t="shared" si="84"/>
        <v>#REF!</v>
      </c>
      <c r="AN203" s="45"/>
      <c r="AO203" s="103"/>
      <c r="AP203" s="124" t="str">
        <f t="shared" si="63"/>
        <v>#REF!</v>
      </c>
      <c r="AQ203" s="107"/>
      <c r="AR203" s="110">
        <v>0.0</v>
      </c>
      <c r="AS203" s="124" t="str">
        <f t="shared" si="64"/>
        <v>#REF!</v>
      </c>
      <c r="AT203" s="107"/>
      <c r="AU203" s="110">
        <v>0.0</v>
      </c>
      <c r="AV203" s="107"/>
      <c r="AW203" s="110">
        <v>0.0</v>
      </c>
      <c r="AX203" s="107"/>
      <c r="AY203" s="110">
        <v>0.0</v>
      </c>
      <c r="AZ203" s="107"/>
      <c r="BA203" s="110">
        <v>0.0</v>
      </c>
      <c r="BB203" s="124" t="str">
        <f t="shared" si="65"/>
        <v>#REF!</v>
      </c>
      <c r="BC203" s="107"/>
      <c r="BD203" s="103"/>
      <c r="BE203" s="129" t="str">
        <f t="shared" si="66"/>
        <v>#REF!</v>
      </c>
      <c r="BF203" s="107"/>
      <c r="BG203" s="103"/>
      <c r="BH203" s="124" t="str">
        <f t="shared" si="67"/>
        <v>#REF!</v>
      </c>
      <c r="BI203" s="107"/>
      <c r="BJ203" s="103"/>
      <c r="BK203" s="124" t="str">
        <f t="shared" si="57"/>
        <v>#REF!</v>
      </c>
      <c r="BL203" s="107"/>
      <c r="BM203" s="103"/>
      <c r="BN203" s="124" t="str">
        <f t="shared" si="68"/>
        <v>#REF!</v>
      </c>
      <c r="BO203" s="107"/>
      <c r="BP203" s="103"/>
      <c r="BQ203" s="107"/>
      <c r="BR203" s="103"/>
      <c r="BS203" s="107" t="str">
        <f t="shared" si="30"/>
        <v>#REF!</v>
      </c>
      <c r="BT203" s="107"/>
      <c r="BU203" s="103"/>
      <c r="BV203" s="107"/>
      <c r="BW203" s="107" t="str">
        <f t="shared" si="82"/>
        <v>#REF!</v>
      </c>
      <c r="BX203" s="112"/>
      <c r="BY203" s="110">
        <v>0.0</v>
      </c>
      <c r="BZ203" s="2"/>
      <c r="CA203" s="2"/>
      <c r="CB203" s="112"/>
      <c r="CC203" s="110">
        <v>0.0</v>
      </c>
      <c r="CD203" s="112"/>
      <c r="CE203" s="110">
        <v>0.0</v>
      </c>
      <c r="CF203" s="112"/>
      <c r="CG203" s="110">
        <v>0.0</v>
      </c>
      <c r="CH203" s="112"/>
      <c r="CI203" s="110">
        <v>0.0</v>
      </c>
      <c r="CJ203" s="112"/>
      <c r="CK203" s="110">
        <v>0.0</v>
      </c>
      <c r="CL203" s="112"/>
      <c r="CM203" s="110">
        <v>0.0</v>
      </c>
      <c r="CN203" s="112"/>
      <c r="CO203" s="110">
        <v>0.0</v>
      </c>
      <c r="CP203" s="112"/>
      <c r="CQ203" s="110">
        <v>0.0</v>
      </c>
      <c r="CR203" s="113">
        <f t="shared" si="45"/>
        <v>0</v>
      </c>
      <c r="CS203" s="113">
        <f t="shared" si="26"/>
        <v>0</v>
      </c>
      <c r="CT203" s="1"/>
      <c r="CU203" s="114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16"/>
      <c r="DH203" s="116"/>
      <c r="DI203" s="116"/>
      <c r="DJ203" s="116"/>
      <c r="DK203" s="116"/>
      <c r="DL203" s="1"/>
      <c r="DM203" s="1"/>
      <c r="DN203" s="1"/>
      <c r="DO203" s="1"/>
      <c r="DP203" s="1"/>
    </row>
    <row r="204">
      <c r="A204" s="161"/>
      <c r="B204" s="216" t="str">
        <f t="shared" si="59"/>
        <v>#REF!</v>
      </c>
      <c r="C204" s="208">
        <v>23482.0</v>
      </c>
      <c r="D204" s="96" t="s">
        <v>442</v>
      </c>
      <c r="E204" s="97" t="str">
        <f t="shared" si="27"/>
        <v>N/A</v>
      </c>
      <c r="F204" s="98"/>
      <c r="G204" s="98"/>
      <c r="H204" s="98"/>
      <c r="I204" s="98"/>
      <c r="J204" s="98"/>
      <c r="K204" s="99"/>
      <c r="L204" s="98"/>
      <c r="M204" s="98"/>
      <c r="N204" s="98"/>
      <c r="O204" s="98"/>
      <c r="P204" s="98"/>
      <c r="Q204" s="100"/>
      <c r="R204" s="98"/>
      <c r="S204" s="98"/>
      <c r="T204" s="45"/>
      <c r="U204" s="45"/>
      <c r="V204" s="45"/>
      <c r="W204" s="45"/>
      <c r="X204" s="101"/>
      <c r="Y204" s="102"/>
      <c r="Z204" s="45"/>
      <c r="AA204" s="103"/>
      <c r="AB204" s="123"/>
      <c r="AC204" s="103"/>
      <c r="AD204" s="104"/>
      <c r="AE204" s="103"/>
      <c r="AF204" s="142">
        <v>2910.4</v>
      </c>
      <c r="AG204" s="110">
        <v>2910.4</v>
      </c>
      <c r="AH204" s="124">
        <v>0.0</v>
      </c>
      <c r="AI204" s="110">
        <v>0.0</v>
      </c>
      <c r="AJ204" s="124" t="str">
        <f t="shared" si="83"/>
        <v>#REF!</v>
      </c>
      <c r="AK204" s="136">
        <v>2910.4</v>
      </c>
      <c r="AL204" s="110">
        <v>2910.4</v>
      </c>
      <c r="AM204" s="124" t="str">
        <f t="shared" si="84"/>
        <v>#REF!</v>
      </c>
      <c r="AN204" s="45"/>
      <c r="AO204" s="103"/>
      <c r="AP204" s="124" t="str">
        <f t="shared" si="63"/>
        <v>#REF!</v>
      </c>
      <c r="AQ204" s="107"/>
      <c r="AR204" s="110">
        <v>0.0</v>
      </c>
      <c r="AS204" s="124" t="str">
        <f t="shared" si="64"/>
        <v>#REF!</v>
      </c>
      <c r="AT204" s="107"/>
      <c r="AU204" s="110">
        <v>0.0</v>
      </c>
      <c r="AV204" s="107"/>
      <c r="AW204" s="110">
        <v>0.0</v>
      </c>
      <c r="AX204" s="107"/>
      <c r="AY204" s="110">
        <v>0.0</v>
      </c>
      <c r="AZ204" s="107"/>
      <c r="BA204" s="110">
        <v>0.0</v>
      </c>
      <c r="BB204" s="124" t="str">
        <f t="shared" si="65"/>
        <v>#REF!</v>
      </c>
      <c r="BC204" s="107"/>
      <c r="BD204" s="103"/>
      <c r="BE204" s="129" t="str">
        <f t="shared" si="66"/>
        <v>#REF!</v>
      </c>
      <c r="BF204" s="107"/>
      <c r="BG204" s="103"/>
      <c r="BH204" s="124" t="str">
        <f t="shared" si="67"/>
        <v>#REF!</v>
      </c>
      <c r="BI204" s="107"/>
      <c r="BJ204" s="103"/>
      <c r="BK204" s="124" t="str">
        <f t="shared" si="57"/>
        <v>#REF!</v>
      </c>
      <c r="BL204" s="107"/>
      <c r="BM204" s="103"/>
      <c r="BN204" s="124" t="str">
        <f t="shared" si="68"/>
        <v>#REF!</v>
      </c>
      <c r="BO204" s="107"/>
      <c r="BP204" s="103"/>
      <c r="BQ204" s="107"/>
      <c r="BR204" s="103"/>
      <c r="BS204" s="107" t="str">
        <f t="shared" si="30"/>
        <v>#REF!</v>
      </c>
      <c r="BT204" s="107"/>
      <c r="BU204" s="103"/>
      <c r="BV204" s="107"/>
      <c r="BW204" s="107" t="str">
        <f t="shared" si="82"/>
        <v>#REF!</v>
      </c>
      <c r="BX204" s="112"/>
      <c r="BY204" s="110">
        <v>0.0</v>
      </c>
      <c r="BZ204" s="2"/>
      <c r="CA204" s="2"/>
      <c r="CB204" s="112"/>
      <c r="CC204" s="110">
        <v>0.0</v>
      </c>
      <c r="CD204" s="112"/>
      <c r="CE204" s="110">
        <v>0.0</v>
      </c>
      <c r="CF204" s="112"/>
      <c r="CG204" s="110">
        <v>0.0</v>
      </c>
      <c r="CH204" s="112"/>
      <c r="CI204" s="110">
        <v>0.0</v>
      </c>
      <c r="CJ204" s="112"/>
      <c r="CK204" s="110">
        <v>0.0</v>
      </c>
      <c r="CL204" s="112"/>
      <c r="CM204" s="110">
        <v>0.0</v>
      </c>
      <c r="CN204" s="112"/>
      <c r="CO204" s="110">
        <v>0.0</v>
      </c>
      <c r="CP204" s="112"/>
      <c r="CQ204" s="110">
        <v>0.0</v>
      </c>
      <c r="CR204" s="113">
        <f t="shared" si="45"/>
        <v>0</v>
      </c>
      <c r="CS204" s="113">
        <f t="shared" si="26"/>
        <v>0</v>
      </c>
      <c r="CT204" s="1"/>
      <c r="CU204" s="114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16"/>
      <c r="DH204" s="116"/>
      <c r="DI204" s="116"/>
      <c r="DJ204" s="116"/>
      <c r="DK204" s="116"/>
      <c r="DL204" s="1"/>
      <c r="DM204" s="1"/>
      <c r="DN204" s="1"/>
      <c r="DO204" s="1"/>
      <c r="DP204" s="1"/>
    </row>
    <row r="205">
      <c r="A205" s="161"/>
      <c r="B205" s="215" t="str">
        <f t="shared" si="59"/>
        <v>#REF!</v>
      </c>
      <c r="C205" s="208">
        <v>23480.0</v>
      </c>
      <c r="D205" s="96" t="s">
        <v>443</v>
      </c>
      <c r="E205" s="97" t="str">
        <f t="shared" si="27"/>
        <v>N/A</v>
      </c>
      <c r="F205" s="98"/>
      <c r="G205" s="98"/>
      <c r="H205" s="98"/>
      <c r="I205" s="98"/>
      <c r="J205" s="98"/>
      <c r="K205" s="99"/>
      <c r="L205" s="98"/>
      <c r="M205" s="98"/>
      <c r="N205" s="98"/>
      <c r="O205" s="98"/>
      <c r="P205" s="98"/>
      <c r="Q205" s="100"/>
      <c r="R205" s="98"/>
      <c r="S205" s="98"/>
      <c r="T205" s="45"/>
      <c r="U205" s="172"/>
      <c r="V205" s="47"/>
      <c r="W205" s="45"/>
      <c r="X205" s="101"/>
      <c r="Y205" s="102"/>
      <c r="Z205" s="45"/>
      <c r="AA205" s="103"/>
      <c r="AB205" s="123"/>
      <c r="AC205" s="103"/>
      <c r="AD205" s="123"/>
      <c r="AE205" s="103"/>
      <c r="AF205" s="142">
        <v>4520.0</v>
      </c>
      <c r="AG205" s="110">
        <v>4520.0</v>
      </c>
      <c r="AH205" s="124">
        <v>0.0</v>
      </c>
      <c r="AI205" s="110">
        <v>0.0</v>
      </c>
      <c r="AJ205" s="124" t="str">
        <f t="shared" si="83"/>
        <v>#REF!</v>
      </c>
      <c r="AK205" s="45"/>
      <c r="AL205" s="103"/>
      <c r="AM205" s="124" t="str">
        <f t="shared" si="84"/>
        <v>#REF!</v>
      </c>
      <c r="AN205" s="45"/>
      <c r="AO205" s="103"/>
      <c r="AP205" s="124" t="str">
        <f t="shared" si="63"/>
        <v>#REF!</v>
      </c>
      <c r="AQ205" s="107"/>
      <c r="AR205" s="110">
        <v>0.0</v>
      </c>
      <c r="AS205" s="124" t="str">
        <f t="shared" si="64"/>
        <v>#REF!</v>
      </c>
      <c r="AT205" s="107"/>
      <c r="AU205" s="110">
        <v>0.0</v>
      </c>
      <c r="AV205" s="107"/>
      <c r="AW205" s="110">
        <v>0.0</v>
      </c>
      <c r="AX205" s="107"/>
      <c r="AY205" s="110">
        <v>0.0</v>
      </c>
      <c r="AZ205" s="107"/>
      <c r="BA205" s="110">
        <v>0.0</v>
      </c>
      <c r="BB205" s="124" t="str">
        <f t="shared" si="65"/>
        <v>#REF!</v>
      </c>
      <c r="BC205" s="107"/>
      <c r="BD205" s="103"/>
      <c r="BE205" s="129" t="str">
        <f t="shared" si="66"/>
        <v>#REF!</v>
      </c>
      <c r="BF205" s="107"/>
      <c r="BG205" s="103"/>
      <c r="BH205" s="124" t="str">
        <f t="shared" si="67"/>
        <v>#REF!</v>
      </c>
      <c r="BI205" s="107"/>
      <c r="BJ205" s="103"/>
      <c r="BK205" s="124" t="str">
        <f t="shared" si="57"/>
        <v>#REF!</v>
      </c>
      <c r="BL205" s="107"/>
      <c r="BM205" s="103"/>
      <c r="BN205" s="124" t="str">
        <f t="shared" si="68"/>
        <v>#REF!</v>
      </c>
      <c r="BO205" s="107"/>
      <c r="BP205" s="103"/>
      <c r="BQ205" s="107"/>
      <c r="BR205" s="103"/>
      <c r="BS205" s="107" t="str">
        <f t="shared" si="30"/>
        <v>#REF!</v>
      </c>
      <c r="BT205" s="107"/>
      <c r="BU205" s="103"/>
      <c r="BV205" s="107"/>
      <c r="BW205" s="107" t="str">
        <f t="shared" si="82"/>
        <v>#REF!</v>
      </c>
      <c r="BX205" s="112"/>
      <c r="BY205" s="110">
        <v>0.0</v>
      </c>
      <c r="BZ205" s="2"/>
      <c r="CA205" s="2"/>
      <c r="CB205" s="112"/>
      <c r="CC205" s="110">
        <v>0.0</v>
      </c>
      <c r="CD205" s="112"/>
      <c r="CE205" s="110">
        <v>0.0</v>
      </c>
      <c r="CF205" s="112"/>
      <c r="CG205" s="110">
        <v>0.0</v>
      </c>
      <c r="CH205" s="112"/>
      <c r="CI205" s="110">
        <v>0.0</v>
      </c>
      <c r="CJ205" s="112"/>
      <c r="CK205" s="110">
        <v>0.0</v>
      </c>
      <c r="CL205" s="112"/>
      <c r="CM205" s="110">
        <v>0.0</v>
      </c>
      <c r="CN205" s="112"/>
      <c r="CO205" s="110">
        <v>0.0</v>
      </c>
      <c r="CP205" s="112"/>
      <c r="CQ205" s="110">
        <v>0.0</v>
      </c>
      <c r="CR205" s="113">
        <f t="shared" si="45"/>
        <v>0</v>
      </c>
      <c r="CS205" s="113">
        <f t="shared" si="26"/>
        <v>0</v>
      </c>
      <c r="CT205" s="1"/>
      <c r="CU205" s="114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16"/>
      <c r="DH205" s="116"/>
      <c r="DI205" s="116"/>
      <c r="DJ205" s="116"/>
      <c r="DK205" s="116"/>
      <c r="DL205" s="1"/>
      <c r="DM205" s="1"/>
      <c r="DN205" s="1"/>
      <c r="DO205" s="1"/>
      <c r="DP205" s="1"/>
    </row>
    <row r="206">
      <c r="A206" s="161"/>
      <c r="B206" s="215" t="str">
        <f t="shared" si="59"/>
        <v>#REF!</v>
      </c>
      <c r="C206" s="208">
        <v>23476.0</v>
      </c>
      <c r="D206" s="96" t="s">
        <v>444</v>
      </c>
      <c r="E206" s="97" t="str">
        <f t="shared" si="27"/>
        <v>N/A</v>
      </c>
      <c r="F206" s="98"/>
      <c r="G206" s="98"/>
      <c r="H206" s="98"/>
      <c r="I206" s="98"/>
      <c r="J206" s="98"/>
      <c r="K206" s="99"/>
      <c r="L206" s="98"/>
      <c r="M206" s="98"/>
      <c r="N206" s="98"/>
      <c r="O206" s="98"/>
      <c r="P206" s="98"/>
      <c r="Q206" s="100"/>
      <c r="R206" s="47"/>
      <c r="S206" s="98"/>
      <c r="T206" s="45"/>
      <c r="U206" s="217"/>
      <c r="V206" s="98"/>
      <c r="W206" s="217"/>
      <c r="X206" s="101"/>
      <c r="Y206" s="102"/>
      <c r="Z206" s="45"/>
      <c r="AA206" s="103"/>
      <c r="AB206" s="123"/>
      <c r="AC206" s="103"/>
      <c r="AD206" s="158">
        <v>16614.96</v>
      </c>
      <c r="AE206" s="110">
        <v>16614.96</v>
      </c>
      <c r="AF206" s="124">
        <v>0.0</v>
      </c>
      <c r="AG206" s="110">
        <v>0.0</v>
      </c>
      <c r="AH206" s="124">
        <v>0.0</v>
      </c>
      <c r="AI206" s="110">
        <v>0.0</v>
      </c>
      <c r="AJ206" s="124" t="str">
        <f t="shared" si="83"/>
        <v>#REF!</v>
      </c>
      <c r="AK206" s="45"/>
      <c r="AL206" s="103"/>
      <c r="AM206" s="124" t="str">
        <f t="shared" si="84"/>
        <v>#REF!</v>
      </c>
      <c r="AN206" s="45"/>
      <c r="AO206" s="103"/>
      <c r="AP206" s="124" t="str">
        <f t="shared" si="63"/>
        <v>#REF!</v>
      </c>
      <c r="AQ206" s="107"/>
      <c r="AR206" s="110">
        <v>0.0</v>
      </c>
      <c r="AS206" s="124" t="str">
        <f t="shared" si="64"/>
        <v>#REF!</v>
      </c>
      <c r="AT206" s="107"/>
      <c r="AU206" s="110">
        <v>0.0</v>
      </c>
      <c r="AV206" s="107"/>
      <c r="AW206" s="110">
        <v>0.0</v>
      </c>
      <c r="AX206" s="107"/>
      <c r="AY206" s="110">
        <v>0.0</v>
      </c>
      <c r="AZ206" s="107"/>
      <c r="BA206" s="110">
        <v>0.0</v>
      </c>
      <c r="BB206" s="124" t="str">
        <f t="shared" si="65"/>
        <v>#REF!</v>
      </c>
      <c r="BC206" s="107"/>
      <c r="BD206" s="103"/>
      <c r="BE206" s="129" t="str">
        <f t="shared" si="66"/>
        <v>#REF!</v>
      </c>
      <c r="BF206" s="107"/>
      <c r="BG206" s="103"/>
      <c r="BH206" s="124" t="str">
        <f t="shared" si="67"/>
        <v>#REF!</v>
      </c>
      <c r="BI206" s="107"/>
      <c r="BJ206" s="103"/>
      <c r="BK206" s="124" t="str">
        <f t="shared" si="57"/>
        <v>#REF!</v>
      </c>
      <c r="BL206" s="107"/>
      <c r="BM206" s="103"/>
      <c r="BN206" s="124" t="str">
        <f t="shared" si="68"/>
        <v>#REF!</v>
      </c>
      <c r="BO206" s="107"/>
      <c r="BP206" s="103"/>
      <c r="BQ206" s="107"/>
      <c r="BR206" s="103"/>
      <c r="BS206" s="107" t="str">
        <f t="shared" si="30"/>
        <v>#REF!</v>
      </c>
      <c r="BT206" s="107"/>
      <c r="BU206" s="103"/>
      <c r="BV206" s="107"/>
      <c r="BW206" s="107" t="str">
        <f t="shared" si="82"/>
        <v>#REF!</v>
      </c>
      <c r="BX206" s="112"/>
      <c r="BY206" s="110">
        <v>0.0</v>
      </c>
      <c r="BZ206" s="2"/>
      <c r="CA206" s="2"/>
      <c r="CB206" s="112"/>
      <c r="CC206" s="110">
        <v>0.0</v>
      </c>
      <c r="CD206" s="112"/>
      <c r="CE206" s="110">
        <v>0.0</v>
      </c>
      <c r="CF206" s="112"/>
      <c r="CG206" s="110">
        <v>0.0</v>
      </c>
      <c r="CH206" s="112"/>
      <c r="CI206" s="110">
        <v>0.0</v>
      </c>
      <c r="CJ206" s="112"/>
      <c r="CK206" s="110">
        <v>0.0</v>
      </c>
      <c r="CL206" s="112"/>
      <c r="CM206" s="110">
        <v>0.0</v>
      </c>
      <c r="CN206" s="112"/>
      <c r="CO206" s="110">
        <v>0.0</v>
      </c>
      <c r="CP206" s="112"/>
      <c r="CQ206" s="110">
        <v>0.0</v>
      </c>
      <c r="CR206" s="113">
        <f t="shared" si="45"/>
        <v>0</v>
      </c>
      <c r="CS206" s="113">
        <f t="shared" si="26"/>
        <v>0</v>
      </c>
      <c r="CT206" s="1"/>
      <c r="CU206" s="114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16"/>
      <c r="DH206" s="116"/>
      <c r="DI206" s="116"/>
      <c r="DJ206" s="116"/>
      <c r="DK206" s="116"/>
      <c r="DL206" s="1"/>
      <c r="DM206" s="1"/>
      <c r="DN206" s="1"/>
      <c r="DO206" s="1"/>
      <c r="DP206" s="1"/>
    </row>
    <row r="207">
      <c r="A207" s="93"/>
      <c r="B207" s="185" t="str">
        <f t="shared" si="59"/>
        <v>#REF!</v>
      </c>
      <c r="C207" s="208">
        <v>23470.0</v>
      </c>
      <c r="D207" s="96" t="s">
        <v>445</v>
      </c>
      <c r="E207" s="97" t="str">
        <f t="shared" si="27"/>
        <v>N/A</v>
      </c>
      <c r="F207" s="98"/>
      <c r="G207" s="98"/>
      <c r="H207" s="98"/>
      <c r="I207" s="98"/>
      <c r="J207" s="98"/>
      <c r="K207" s="99"/>
      <c r="L207" s="98"/>
      <c r="M207" s="98"/>
      <c r="N207" s="98"/>
      <c r="O207" s="98"/>
      <c r="P207" s="98"/>
      <c r="Q207" s="100"/>
      <c r="R207" s="98"/>
      <c r="S207" s="98"/>
      <c r="T207" s="45"/>
      <c r="U207" s="45"/>
      <c r="V207" s="145"/>
      <c r="W207" s="47"/>
      <c r="X207" s="101"/>
      <c r="Y207" s="106"/>
      <c r="Z207" s="47"/>
      <c r="AA207" s="103"/>
      <c r="AB207" s="141">
        <v>0.0</v>
      </c>
      <c r="AC207" s="110">
        <v>0.0</v>
      </c>
      <c r="AD207" s="158">
        <v>10843.0</v>
      </c>
      <c r="AE207" s="110">
        <v>10843.0</v>
      </c>
      <c r="AF207" s="124">
        <v>0.0</v>
      </c>
      <c r="AG207" s="110">
        <v>0.0</v>
      </c>
      <c r="AH207" s="124">
        <v>0.0</v>
      </c>
      <c r="AI207" s="110">
        <v>0.0</v>
      </c>
      <c r="AJ207" s="124" t="str">
        <f t="shared" si="83"/>
        <v>#REF!</v>
      </c>
      <c r="AK207" s="45"/>
      <c r="AL207" s="103"/>
      <c r="AM207" s="124" t="str">
        <f t="shared" si="84"/>
        <v>#REF!</v>
      </c>
      <c r="AN207" s="45"/>
      <c r="AO207" s="103"/>
      <c r="AP207" s="124" t="str">
        <f t="shared" si="63"/>
        <v>#REF!</v>
      </c>
      <c r="AQ207" s="107"/>
      <c r="AR207" s="110">
        <v>0.0</v>
      </c>
      <c r="AS207" s="124" t="str">
        <f t="shared" si="64"/>
        <v>#REF!</v>
      </c>
      <c r="AT207" s="107"/>
      <c r="AU207" s="110">
        <v>0.0</v>
      </c>
      <c r="AV207" s="107"/>
      <c r="AW207" s="110">
        <v>0.0</v>
      </c>
      <c r="AX207" s="107"/>
      <c r="AY207" s="110">
        <v>0.0</v>
      </c>
      <c r="AZ207" s="107"/>
      <c r="BA207" s="110">
        <v>0.0</v>
      </c>
      <c r="BB207" s="124" t="str">
        <f t="shared" si="65"/>
        <v>#REF!</v>
      </c>
      <c r="BC207" s="107"/>
      <c r="BD207" s="103"/>
      <c r="BE207" s="129" t="str">
        <f t="shared" si="66"/>
        <v>#REF!</v>
      </c>
      <c r="BF207" s="107"/>
      <c r="BG207" s="103"/>
      <c r="BH207" s="124" t="str">
        <f t="shared" si="67"/>
        <v>#REF!</v>
      </c>
      <c r="BI207" s="107"/>
      <c r="BJ207" s="103"/>
      <c r="BK207" s="124" t="str">
        <f t="shared" si="57"/>
        <v>#REF!</v>
      </c>
      <c r="BL207" s="107"/>
      <c r="BM207" s="103"/>
      <c r="BN207" s="124" t="str">
        <f t="shared" si="68"/>
        <v>#REF!</v>
      </c>
      <c r="BO207" s="107"/>
      <c r="BP207" s="103"/>
      <c r="BQ207" s="107"/>
      <c r="BR207" s="103"/>
      <c r="BS207" s="117" t="str">
        <f t="shared" si="30"/>
        <v>#REF!</v>
      </c>
      <c r="BT207" s="107"/>
      <c r="BU207" s="103"/>
      <c r="BV207" s="107"/>
      <c r="BW207" s="117" t="str">
        <f t="shared" si="82"/>
        <v>#REF!</v>
      </c>
      <c r="BX207" s="112"/>
      <c r="BY207" s="110">
        <v>0.0</v>
      </c>
      <c r="BZ207" s="2"/>
      <c r="CA207" s="2"/>
      <c r="CB207" s="112"/>
      <c r="CC207" s="110">
        <v>0.0</v>
      </c>
      <c r="CD207" s="112"/>
      <c r="CE207" s="110">
        <v>0.0</v>
      </c>
      <c r="CF207" s="112"/>
      <c r="CG207" s="110">
        <v>0.0</v>
      </c>
      <c r="CH207" s="112"/>
      <c r="CI207" s="110">
        <v>0.0</v>
      </c>
      <c r="CJ207" s="112"/>
      <c r="CK207" s="110">
        <v>0.0</v>
      </c>
      <c r="CL207" s="112"/>
      <c r="CM207" s="110">
        <v>0.0</v>
      </c>
      <c r="CN207" s="112"/>
      <c r="CO207" s="110">
        <v>0.0</v>
      </c>
      <c r="CP207" s="112"/>
      <c r="CQ207" s="110">
        <v>0.0</v>
      </c>
      <c r="CR207" s="113">
        <f t="shared" si="45"/>
        <v>0</v>
      </c>
      <c r="CS207" s="113">
        <f t="shared" si="26"/>
        <v>0</v>
      </c>
      <c r="CT207" s="1"/>
      <c r="CU207" s="114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16"/>
      <c r="DH207" s="116"/>
      <c r="DI207" s="116"/>
      <c r="DJ207" s="116"/>
      <c r="DK207" s="116"/>
      <c r="DL207" s="1"/>
      <c r="DM207" s="1"/>
      <c r="DN207" s="1"/>
      <c r="DO207" s="1"/>
      <c r="DP207" s="1"/>
    </row>
    <row r="208">
      <c r="A208" s="218"/>
      <c r="B208" s="185" t="str">
        <f t="shared" si="59"/>
        <v>#REF!</v>
      </c>
      <c r="C208" s="208">
        <v>23469.0</v>
      </c>
      <c r="D208" s="96" t="s">
        <v>446</v>
      </c>
      <c r="E208" s="97" t="str">
        <f t="shared" si="27"/>
        <v>N/A</v>
      </c>
      <c r="F208" s="98"/>
      <c r="G208" s="98"/>
      <c r="H208" s="98"/>
      <c r="I208" s="98"/>
      <c r="J208" s="98"/>
      <c r="K208" s="99"/>
      <c r="L208" s="98"/>
      <c r="M208" s="98"/>
      <c r="N208" s="98"/>
      <c r="O208" s="98"/>
      <c r="P208" s="98"/>
      <c r="Q208" s="100"/>
      <c r="R208" s="98"/>
      <c r="S208" s="98"/>
      <c r="T208" s="45"/>
      <c r="U208" s="45"/>
      <c r="V208" s="145"/>
      <c r="W208" s="47"/>
      <c r="X208" s="101"/>
      <c r="Y208" s="106"/>
      <c r="Z208" s="47"/>
      <c r="AA208" s="103"/>
      <c r="AB208" s="158">
        <v>9292.82</v>
      </c>
      <c r="AC208" s="110">
        <v>9292.82</v>
      </c>
      <c r="AD208" s="141">
        <v>0.0</v>
      </c>
      <c r="AE208" s="110">
        <v>0.0</v>
      </c>
      <c r="AF208" s="124">
        <v>0.0</v>
      </c>
      <c r="AG208" s="110">
        <v>0.0</v>
      </c>
      <c r="AH208" s="124">
        <v>0.0</v>
      </c>
      <c r="AI208" s="110">
        <v>0.0</v>
      </c>
      <c r="AJ208" s="124" t="str">
        <f t="shared" si="83"/>
        <v>#REF!</v>
      </c>
      <c r="AK208" s="45"/>
      <c r="AL208" s="103"/>
      <c r="AM208" s="124" t="str">
        <f t="shared" si="84"/>
        <v>#REF!</v>
      </c>
      <c r="AN208" s="45"/>
      <c r="AO208" s="103"/>
      <c r="AP208" s="124" t="str">
        <f t="shared" si="63"/>
        <v>#REF!</v>
      </c>
      <c r="AQ208" s="107"/>
      <c r="AR208" s="110">
        <v>0.0</v>
      </c>
      <c r="AS208" s="124" t="str">
        <f t="shared" si="64"/>
        <v>#REF!</v>
      </c>
      <c r="AT208" s="107"/>
      <c r="AU208" s="110">
        <v>0.0</v>
      </c>
      <c r="AV208" s="107"/>
      <c r="AW208" s="110">
        <v>0.0</v>
      </c>
      <c r="AX208" s="107"/>
      <c r="AY208" s="110">
        <v>0.0</v>
      </c>
      <c r="AZ208" s="107"/>
      <c r="BA208" s="110">
        <v>0.0</v>
      </c>
      <c r="BB208" s="124" t="str">
        <f t="shared" si="65"/>
        <v>#REF!</v>
      </c>
      <c r="BC208" s="107"/>
      <c r="BD208" s="103"/>
      <c r="BE208" s="129" t="str">
        <f t="shared" si="66"/>
        <v>#REF!</v>
      </c>
      <c r="BF208" s="107"/>
      <c r="BG208" s="103"/>
      <c r="BH208" s="124" t="str">
        <f t="shared" si="67"/>
        <v>#REF!</v>
      </c>
      <c r="BI208" s="107"/>
      <c r="BJ208" s="103"/>
      <c r="BK208" s="124" t="str">
        <f t="shared" si="57"/>
        <v>#REF!</v>
      </c>
      <c r="BL208" s="107"/>
      <c r="BM208" s="103"/>
      <c r="BN208" s="124" t="str">
        <f t="shared" si="68"/>
        <v>#REF!</v>
      </c>
      <c r="BO208" s="107"/>
      <c r="BP208" s="103"/>
      <c r="BQ208" s="107"/>
      <c r="BR208" s="103"/>
      <c r="BS208" s="117" t="str">
        <f t="shared" si="30"/>
        <v>#REF!</v>
      </c>
      <c r="BT208" s="107"/>
      <c r="BU208" s="103"/>
      <c r="BV208" s="107"/>
      <c r="BW208" s="117" t="str">
        <f t="shared" si="82"/>
        <v>#REF!</v>
      </c>
      <c r="BX208" s="112"/>
      <c r="BY208" s="110">
        <v>0.0</v>
      </c>
      <c r="BZ208" s="2"/>
      <c r="CA208" s="2"/>
      <c r="CB208" s="112"/>
      <c r="CC208" s="110">
        <v>0.0</v>
      </c>
      <c r="CD208" s="112"/>
      <c r="CE208" s="110">
        <v>0.0</v>
      </c>
      <c r="CF208" s="112"/>
      <c r="CG208" s="110">
        <v>0.0</v>
      </c>
      <c r="CH208" s="112"/>
      <c r="CI208" s="110">
        <v>0.0</v>
      </c>
      <c r="CJ208" s="112"/>
      <c r="CK208" s="110">
        <v>0.0</v>
      </c>
      <c r="CL208" s="112"/>
      <c r="CM208" s="110">
        <v>0.0</v>
      </c>
      <c r="CN208" s="112"/>
      <c r="CO208" s="110">
        <v>0.0</v>
      </c>
      <c r="CP208" s="112"/>
      <c r="CQ208" s="110">
        <v>0.0</v>
      </c>
      <c r="CR208" s="113">
        <f t="shared" si="45"/>
        <v>0</v>
      </c>
      <c r="CS208" s="113">
        <f t="shared" si="26"/>
        <v>0</v>
      </c>
      <c r="CT208" s="1"/>
      <c r="CU208" s="114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16"/>
      <c r="DH208" s="116"/>
      <c r="DI208" s="116"/>
      <c r="DJ208" s="116"/>
      <c r="DK208" s="116"/>
      <c r="DL208" s="1"/>
      <c r="DM208" s="1"/>
      <c r="DN208" s="1"/>
      <c r="DO208" s="1"/>
      <c r="DP208" s="1"/>
    </row>
    <row r="209">
      <c r="A209" s="93"/>
      <c r="B209" s="185" t="str">
        <f t="shared" si="59"/>
        <v>#REF!</v>
      </c>
      <c r="C209" s="208">
        <v>23466.0</v>
      </c>
      <c r="D209" s="96" t="s">
        <v>447</v>
      </c>
      <c r="E209" s="97" t="str">
        <f t="shared" si="27"/>
        <v>N/A</v>
      </c>
      <c r="F209" s="98"/>
      <c r="G209" s="98"/>
      <c r="H209" s="98"/>
      <c r="I209" s="98"/>
      <c r="J209" s="98"/>
      <c r="K209" s="99"/>
      <c r="L209" s="98"/>
      <c r="M209" s="98"/>
      <c r="N209" s="98"/>
      <c r="O209" s="98"/>
      <c r="P209" s="98"/>
      <c r="Q209" s="100"/>
      <c r="R209" s="98"/>
      <c r="S209" s="98"/>
      <c r="T209" s="45"/>
      <c r="U209" s="45"/>
      <c r="V209" s="145"/>
      <c r="W209" s="47"/>
      <c r="X209" s="101"/>
      <c r="Y209" s="106"/>
      <c r="Z209" s="47"/>
      <c r="AA209" s="103"/>
      <c r="AB209" s="158">
        <v>11752.6</v>
      </c>
      <c r="AC209" s="162">
        <v>11752.6</v>
      </c>
      <c r="AD209" s="141">
        <v>0.0</v>
      </c>
      <c r="AE209" s="110">
        <v>0.0</v>
      </c>
      <c r="AF209" s="124">
        <v>0.0</v>
      </c>
      <c r="AG209" s="110">
        <v>0.0</v>
      </c>
      <c r="AH209" s="124">
        <v>0.0</v>
      </c>
      <c r="AI209" s="110">
        <v>0.0</v>
      </c>
      <c r="AJ209" s="124" t="str">
        <f t="shared" si="83"/>
        <v>#REF!</v>
      </c>
      <c r="AK209" s="45"/>
      <c r="AL209" s="103"/>
      <c r="AM209" s="124" t="str">
        <f t="shared" si="84"/>
        <v>#REF!</v>
      </c>
      <c r="AN209" s="45"/>
      <c r="AO209" s="103"/>
      <c r="AP209" s="124" t="str">
        <f t="shared" si="63"/>
        <v>#REF!</v>
      </c>
      <c r="AQ209" s="107"/>
      <c r="AR209" s="110">
        <v>0.0</v>
      </c>
      <c r="AS209" s="124" t="str">
        <f t="shared" si="64"/>
        <v>#REF!</v>
      </c>
      <c r="AT209" s="107"/>
      <c r="AU209" s="110">
        <v>0.0</v>
      </c>
      <c r="AV209" s="107"/>
      <c r="AW209" s="110">
        <v>0.0</v>
      </c>
      <c r="AX209" s="107"/>
      <c r="AY209" s="110">
        <v>0.0</v>
      </c>
      <c r="AZ209" s="107"/>
      <c r="BA209" s="110">
        <v>0.0</v>
      </c>
      <c r="BB209" s="124" t="str">
        <f t="shared" si="65"/>
        <v>#REF!</v>
      </c>
      <c r="BC209" s="107"/>
      <c r="BD209" s="103"/>
      <c r="BE209" s="129" t="str">
        <f t="shared" si="66"/>
        <v>#REF!</v>
      </c>
      <c r="BF209" s="107"/>
      <c r="BG209" s="103"/>
      <c r="BH209" s="124" t="str">
        <f t="shared" si="67"/>
        <v>#REF!</v>
      </c>
      <c r="BI209" s="107"/>
      <c r="BJ209" s="103"/>
      <c r="BK209" s="124" t="str">
        <f t="shared" si="57"/>
        <v>#REF!</v>
      </c>
      <c r="BL209" s="107"/>
      <c r="BM209" s="103"/>
      <c r="BN209" s="124" t="str">
        <f t="shared" si="68"/>
        <v>#REF!</v>
      </c>
      <c r="BO209" s="107"/>
      <c r="BP209" s="103"/>
      <c r="BQ209" s="107"/>
      <c r="BR209" s="103"/>
      <c r="BS209" s="117" t="str">
        <f t="shared" si="30"/>
        <v>#REF!</v>
      </c>
      <c r="BT209" s="107"/>
      <c r="BU209" s="103"/>
      <c r="BV209" s="107"/>
      <c r="BW209" s="117" t="str">
        <f t="shared" si="82"/>
        <v>#REF!</v>
      </c>
      <c r="BX209" s="112"/>
      <c r="BY209" s="110">
        <v>0.0</v>
      </c>
      <c r="BZ209" s="2"/>
      <c r="CA209" s="2"/>
      <c r="CB209" s="112"/>
      <c r="CC209" s="110">
        <v>0.0</v>
      </c>
      <c r="CD209" s="112"/>
      <c r="CE209" s="110">
        <v>0.0</v>
      </c>
      <c r="CF209" s="112"/>
      <c r="CG209" s="110">
        <v>0.0</v>
      </c>
      <c r="CH209" s="112"/>
      <c r="CI209" s="110">
        <v>0.0</v>
      </c>
      <c r="CJ209" s="112"/>
      <c r="CK209" s="110">
        <v>0.0</v>
      </c>
      <c r="CL209" s="112"/>
      <c r="CM209" s="110">
        <v>0.0</v>
      </c>
      <c r="CN209" s="112"/>
      <c r="CO209" s="110">
        <v>0.0</v>
      </c>
      <c r="CP209" s="112"/>
      <c r="CQ209" s="110">
        <v>0.0</v>
      </c>
      <c r="CR209" s="113">
        <f t="shared" si="45"/>
        <v>0</v>
      </c>
      <c r="CS209" s="113">
        <f t="shared" si="26"/>
        <v>0</v>
      </c>
      <c r="CT209" s="1"/>
      <c r="CU209" s="114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16"/>
      <c r="DH209" s="116"/>
      <c r="DI209" s="116"/>
      <c r="DJ209" s="116"/>
      <c r="DK209" s="116"/>
      <c r="DL209" s="1"/>
      <c r="DM209" s="1"/>
      <c r="DN209" s="1"/>
      <c r="DO209" s="1"/>
      <c r="DP209" s="1"/>
    </row>
    <row r="210">
      <c r="A210" s="93"/>
      <c r="B210" s="185" t="str">
        <f t="shared" si="59"/>
        <v>#REF!</v>
      </c>
      <c r="C210" s="208">
        <v>23465.0</v>
      </c>
      <c r="D210" s="96" t="s">
        <v>448</v>
      </c>
      <c r="E210" s="97" t="str">
        <f t="shared" si="27"/>
        <v>N/A</v>
      </c>
      <c r="F210" s="98"/>
      <c r="G210" s="98"/>
      <c r="H210" s="98"/>
      <c r="I210" s="98"/>
      <c r="J210" s="98"/>
      <c r="K210" s="99"/>
      <c r="L210" s="98"/>
      <c r="M210" s="98"/>
      <c r="N210" s="98"/>
      <c r="O210" s="98"/>
      <c r="P210" s="98"/>
      <c r="Q210" s="100"/>
      <c r="R210" s="47"/>
      <c r="S210" s="98"/>
      <c r="T210" s="45"/>
      <c r="U210" s="217"/>
      <c r="V210" s="98"/>
      <c r="W210" s="217"/>
      <c r="X210" s="101"/>
      <c r="Y210" s="102"/>
      <c r="Z210" s="45"/>
      <c r="AA210" s="110">
        <v>0.0</v>
      </c>
      <c r="AB210" s="158">
        <v>4204.13</v>
      </c>
      <c r="AC210" s="110">
        <v>4204.13</v>
      </c>
      <c r="AD210" s="219"/>
      <c r="AE210" s="110">
        <v>0.0</v>
      </c>
      <c r="AF210" s="107"/>
      <c r="AG210" s="110">
        <v>0.0</v>
      </c>
      <c r="AH210" s="107"/>
      <c r="AI210" s="110">
        <v>0.0</v>
      </c>
      <c r="AJ210" s="124" t="str">
        <f t="shared" si="83"/>
        <v>#REF!</v>
      </c>
      <c r="AK210" s="45"/>
      <c r="AL210" s="103"/>
      <c r="AM210" s="124" t="str">
        <f t="shared" si="84"/>
        <v>#REF!</v>
      </c>
      <c r="AN210" s="45"/>
      <c r="AO210" s="103"/>
      <c r="AP210" s="124" t="str">
        <f t="shared" si="63"/>
        <v>#REF!</v>
      </c>
      <c r="AQ210" s="45"/>
      <c r="AR210" s="110">
        <v>0.0</v>
      </c>
      <c r="AS210" s="138" t="str">
        <f t="shared" si="64"/>
        <v>#REF!</v>
      </c>
      <c r="AT210" s="45"/>
      <c r="AU210" s="110">
        <v>0.0</v>
      </c>
      <c r="AV210" s="45"/>
      <c r="AW210" s="110">
        <v>0.0</v>
      </c>
      <c r="AX210" s="45"/>
      <c r="AY210" s="110">
        <v>0.0</v>
      </c>
      <c r="AZ210" s="107"/>
      <c r="BA210" s="110">
        <v>0.0</v>
      </c>
      <c r="BB210" s="124" t="str">
        <f t="shared" si="65"/>
        <v>#REF!</v>
      </c>
      <c r="BC210" s="107"/>
      <c r="BD210" s="103"/>
      <c r="BE210" s="129" t="str">
        <f t="shared" si="66"/>
        <v>#REF!</v>
      </c>
      <c r="BF210" s="107"/>
      <c r="BG210" s="103"/>
      <c r="BH210" s="124" t="str">
        <f t="shared" si="67"/>
        <v>#REF!</v>
      </c>
      <c r="BI210" s="107"/>
      <c r="BJ210" s="103"/>
      <c r="BK210" s="124" t="str">
        <f t="shared" si="57"/>
        <v>#REF!</v>
      </c>
      <c r="BL210" s="107"/>
      <c r="BM210" s="103"/>
      <c r="BN210" s="124" t="str">
        <f t="shared" si="68"/>
        <v>#REF!</v>
      </c>
      <c r="BO210" s="107"/>
      <c r="BP210" s="103"/>
      <c r="BQ210" s="107"/>
      <c r="BR210" s="103"/>
      <c r="BS210" s="117" t="str">
        <f t="shared" si="30"/>
        <v>#REF!</v>
      </c>
      <c r="BT210" s="107"/>
      <c r="BU210" s="103"/>
      <c r="BV210" s="107"/>
      <c r="BW210" s="117" t="str">
        <f t="shared" si="82"/>
        <v>#REF!</v>
      </c>
      <c r="BX210" s="112"/>
      <c r="BY210" s="110">
        <v>0.0</v>
      </c>
      <c r="BZ210" s="2"/>
      <c r="CA210" s="2"/>
      <c r="CB210" s="112"/>
      <c r="CC210" s="110">
        <v>0.0</v>
      </c>
      <c r="CD210" s="112"/>
      <c r="CE210" s="110">
        <v>0.0</v>
      </c>
      <c r="CF210" s="112"/>
      <c r="CG210" s="110">
        <v>0.0</v>
      </c>
      <c r="CH210" s="112"/>
      <c r="CI210" s="110">
        <v>0.0</v>
      </c>
      <c r="CJ210" s="112"/>
      <c r="CK210" s="110">
        <v>0.0</v>
      </c>
      <c r="CL210" s="112"/>
      <c r="CM210" s="110">
        <v>0.0</v>
      </c>
      <c r="CN210" s="112"/>
      <c r="CO210" s="110">
        <v>0.0</v>
      </c>
      <c r="CP210" s="112"/>
      <c r="CQ210" s="110">
        <v>0.0</v>
      </c>
      <c r="CR210" s="113">
        <f t="shared" si="45"/>
        <v>0</v>
      </c>
      <c r="CS210" s="113">
        <f t="shared" si="26"/>
        <v>0</v>
      </c>
      <c r="CT210" s="1"/>
      <c r="CU210" s="114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16"/>
      <c r="DH210" s="116"/>
      <c r="DI210" s="116"/>
      <c r="DJ210" s="116"/>
      <c r="DK210" s="116"/>
      <c r="DL210" s="1"/>
      <c r="DM210" s="1"/>
      <c r="DN210" s="1"/>
      <c r="DO210" s="1"/>
      <c r="DP210" s="1"/>
    </row>
    <row r="211">
      <c r="A211" s="93"/>
      <c r="B211" s="185" t="str">
        <f t="shared" si="59"/>
        <v>#REF!</v>
      </c>
      <c r="C211" s="208">
        <v>23463.0</v>
      </c>
      <c r="D211" s="96" t="s">
        <v>449</v>
      </c>
      <c r="E211" s="97" t="str">
        <f t="shared" si="27"/>
        <v>N/A</v>
      </c>
      <c r="F211" s="98"/>
      <c r="G211" s="98"/>
      <c r="H211" s="98"/>
      <c r="I211" s="98"/>
      <c r="J211" s="98"/>
      <c r="K211" s="99"/>
      <c r="L211" s="98"/>
      <c r="M211" s="98"/>
      <c r="N211" s="98"/>
      <c r="O211" s="98"/>
      <c r="P211" s="98"/>
      <c r="Q211" s="47"/>
      <c r="R211" s="47"/>
      <c r="S211" s="47"/>
      <c r="T211" s="47"/>
      <c r="U211" s="47"/>
      <c r="V211" s="145"/>
      <c r="W211" s="47"/>
      <c r="X211" s="101"/>
      <c r="Y211" s="106"/>
      <c r="Z211" s="136">
        <v>26000.0</v>
      </c>
      <c r="AA211" s="110">
        <v>26000.0</v>
      </c>
      <c r="AB211" s="220">
        <v>0.0</v>
      </c>
      <c r="AC211" s="110">
        <v>0.0</v>
      </c>
      <c r="AD211" s="141">
        <v>0.0</v>
      </c>
      <c r="AE211" s="110">
        <v>0.0</v>
      </c>
      <c r="AF211" s="124">
        <v>0.0</v>
      </c>
      <c r="AG211" s="110">
        <v>0.0</v>
      </c>
      <c r="AH211" s="124">
        <v>0.0</v>
      </c>
      <c r="AI211" s="110">
        <v>0.0</v>
      </c>
      <c r="AJ211" s="124" t="str">
        <f t="shared" si="83"/>
        <v>#REF!</v>
      </c>
      <c r="AK211" s="45"/>
      <c r="AL211" s="103"/>
      <c r="AM211" s="124" t="str">
        <f t="shared" si="84"/>
        <v>#REF!</v>
      </c>
      <c r="AN211" s="45"/>
      <c r="AO211" s="103"/>
      <c r="AP211" s="124" t="str">
        <f t="shared" si="63"/>
        <v>#REF!</v>
      </c>
      <c r="AQ211" s="107"/>
      <c r="AR211" s="110">
        <v>0.0</v>
      </c>
      <c r="AS211" s="124" t="str">
        <f t="shared" si="64"/>
        <v>#REF!</v>
      </c>
      <c r="AT211" s="107"/>
      <c r="AU211" s="110">
        <v>0.0</v>
      </c>
      <c r="AV211" s="107"/>
      <c r="AW211" s="110">
        <v>0.0</v>
      </c>
      <c r="AX211" s="107"/>
      <c r="AY211" s="110">
        <v>0.0</v>
      </c>
      <c r="AZ211" s="107"/>
      <c r="BA211" s="110">
        <v>0.0</v>
      </c>
      <c r="BB211" s="124" t="str">
        <f t="shared" si="65"/>
        <v>#REF!</v>
      </c>
      <c r="BC211" s="107"/>
      <c r="BD211" s="103"/>
      <c r="BE211" s="129" t="str">
        <f t="shared" si="66"/>
        <v>#REF!</v>
      </c>
      <c r="BF211" s="107"/>
      <c r="BG211" s="103"/>
      <c r="BH211" s="124" t="str">
        <f t="shared" si="67"/>
        <v>#REF!</v>
      </c>
      <c r="BI211" s="107"/>
      <c r="BJ211" s="103"/>
      <c r="BK211" s="124" t="str">
        <f t="shared" si="57"/>
        <v>#REF!</v>
      </c>
      <c r="BL211" s="107"/>
      <c r="BM211" s="103"/>
      <c r="BN211" s="124" t="str">
        <f t="shared" si="68"/>
        <v>#REF!</v>
      </c>
      <c r="BO211" s="107"/>
      <c r="BP211" s="103"/>
      <c r="BQ211" s="107"/>
      <c r="BR211" s="103"/>
      <c r="BS211" s="117" t="str">
        <f t="shared" si="30"/>
        <v>#REF!</v>
      </c>
      <c r="BT211" s="107"/>
      <c r="BU211" s="103"/>
      <c r="BV211" s="107"/>
      <c r="BW211" s="117" t="str">
        <f t="shared" si="82"/>
        <v>#REF!</v>
      </c>
      <c r="BX211" s="112"/>
      <c r="BY211" s="110">
        <v>0.0</v>
      </c>
      <c r="BZ211" s="2"/>
      <c r="CA211" s="2"/>
      <c r="CB211" s="112"/>
      <c r="CC211" s="110">
        <v>0.0</v>
      </c>
      <c r="CD211" s="112"/>
      <c r="CE211" s="110">
        <v>0.0</v>
      </c>
      <c r="CF211" s="112"/>
      <c r="CG211" s="110">
        <v>0.0</v>
      </c>
      <c r="CH211" s="112"/>
      <c r="CI211" s="110">
        <v>0.0</v>
      </c>
      <c r="CJ211" s="112"/>
      <c r="CK211" s="110">
        <v>0.0</v>
      </c>
      <c r="CL211" s="112"/>
      <c r="CM211" s="110">
        <v>0.0</v>
      </c>
      <c r="CN211" s="112"/>
      <c r="CO211" s="110">
        <v>0.0</v>
      </c>
      <c r="CP211" s="112"/>
      <c r="CQ211" s="110">
        <v>0.0</v>
      </c>
      <c r="CR211" s="113">
        <f t="shared" si="45"/>
        <v>0</v>
      </c>
      <c r="CS211" s="113">
        <f t="shared" si="26"/>
        <v>0</v>
      </c>
      <c r="CT211" s="1"/>
      <c r="CU211" s="114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16"/>
      <c r="DH211" s="116"/>
      <c r="DI211" s="116"/>
      <c r="DJ211" s="116"/>
      <c r="DK211" s="116"/>
      <c r="DL211" s="1"/>
      <c r="DM211" s="1"/>
      <c r="DN211" s="1"/>
      <c r="DO211" s="1"/>
      <c r="DP211" s="1"/>
    </row>
    <row r="212">
      <c r="A212" s="93"/>
      <c r="B212" s="185" t="str">
        <f t="shared" si="59"/>
        <v>#REF!</v>
      </c>
      <c r="C212" s="208">
        <v>23462.0</v>
      </c>
      <c r="D212" s="96" t="s">
        <v>450</v>
      </c>
      <c r="E212" s="97" t="str">
        <f t="shared" si="27"/>
        <v>N/A</v>
      </c>
      <c r="F212" s="98"/>
      <c r="G212" s="98"/>
      <c r="H212" s="98"/>
      <c r="I212" s="98"/>
      <c r="J212" s="98"/>
      <c r="K212" s="99"/>
      <c r="L212" s="98"/>
      <c r="M212" s="98"/>
      <c r="N212" s="98"/>
      <c r="O212" s="98"/>
      <c r="P212" s="98"/>
      <c r="Q212" s="100"/>
      <c r="R212" s="98"/>
      <c r="S212" s="98"/>
      <c r="T212" s="45"/>
      <c r="U212" s="45"/>
      <c r="V212" s="45"/>
      <c r="W212" s="45"/>
      <c r="X212" s="101"/>
      <c r="Y212" s="102"/>
      <c r="Z212" s="136">
        <v>63250.0</v>
      </c>
      <c r="AA212" s="110">
        <v>63250.0</v>
      </c>
      <c r="AB212" s="141">
        <v>0.0</v>
      </c>
      <c r="AC212" s="110">
        <v>0.0</v>
      </c>
      <c r="AD212" s="141">
        <v>0.0</v>
      </c>
      <c r="AE212" s="110">
        <v>0.0</v>
      </c>
      <c r="AF212" s="124">
        <v>0.0</v>
      </c>
      <c r="AG212" s="110">
        <v>0.0</v>
      </c>
      <c r="AH212" s="124">
        <v>0.0</v>
      </c>
      <c r="AI212" s="110">
        <v>0.0</v>
      </c>
      <c r="AJ212" s="124" t="str">
        <f t="shared" si="83"/>
        <v>#REF!</v>
      </c>
      <c r="AK212" s="45"/>
      <c r="AL212" s="103"/>
      <c r="AM212" s="124" t="str">
        <f t="shared" si="84"/>
        <v>#REF!</v>
      </c>
      <c r="AN212" s="45"/>
      <c r="AO212" s="103"/>
      <c r="AP212" s="124" t="str">
        <f t="shared" si="63"/>
        <v>#REF!</v>
      </c>
      <c r="AQ212" s="107"/>
      <c r="AR212" s="110">
        <v>0.0</v>
      </c>
      <c r="AS212" s="124" t="str">
        <f t="shared" si="64"/>
        <v>#REF!</v>
      </c>
      <c r="AT212" s="107"/>
      <c r="AU212" s="110">
        <v>0.0</v>
      </c>
      <c r="AV212" s="107"/>
      <c r="AW212" s="110">
        <v>0.0</v>
      </c>
      <c r="AX212" s="107"/>
      <c r="AY212" s="110">
        <v>0.0</v>
      </c>
      <c r="AZ212" s="107"/>
      <c r="BA212" s="110">
        <v>0.0</v>
      </c>
      <c r="BB212" s="124" t="str">
        <f t="shared" si="65"/>
        <v>#REF!</v>
      </c>
      <c r="BC212" s="107"/>
      <c r="BD212" s="103"/>
      <c r="BE212" s="129" t="str">
        <f t="shared" si="66"/>
        <v>#REF!</v>
      </c>
      <c r="BF212" s="107"/>
      <c r="BG212" s="103"/>
      <c r="BH212" s="124" t="str">
        <f t="shared" si="67"/>
        <v>#REF!</v>
      </c>
      <c r="BI212" s="107"/>
      <c r="BJ212" s="103"/>
      <c r="BK212" s="124" t="str">
        <f t="shared" si="57"/>
        <v>#REF!</v>
      </c>
      <c r="BL212" s="107"/>
      <c r="BM212" s="103"/>
      <c r="BN212" s="124" t="str">
        <f t="shared" si="68"/>
        <v>#REF!</v>
      </c>
      <c r="BO212" s="107"/>
      <c r="BP212" s="103"/>
      <c r="BQ212" s="107"/>
      <c r="BR212" s="103"/>
      <c r="BS212" s="117" t="str">
        <f t="shared" si="30"/>
        <v>#REF!</v>
      </c>
      <c r="BT212" s="107"/>
      <c r="BU212" s="103"/>
      <c r="BV212" s="107"/>
      <c r="BW212" s="117" t="str">
        <f t="shared" si="82"/>
        <v>#REF!</v>
      </c>
      <c r="BX212" s="112"/>
      <c r="BY212" s="110">
        <v>0.0</v>
      </c>
      <c r="BZ212" s="2"/>
      <c r="CA212" s="2"/>
      <c r="CB212" s="112"/>
      <c r="CC212" s="110">
        <v>0.0</v>
      </c>
      <c r="CD212" s="112"/>
      <c r="CE212" s="110">
        <v>0.0</v>
      </c>
      <c r="CF212" s="112"/>
      <c r="CG212" s="110">
        <v>0.0</v>
      </c>
      <c r="CH212" s="112"/>
      <c r="CI212" s="110">
        <v>0.0</v>
      </c>
      <c r="CJ212" s="112"/>
      <c r="CK212" s="110">
        <v>0.0</v>
      </c>
      <c r="CL212" s="112"/>
      <c r="CM212" s="110">
        <v>0.0</v>
      </c>
      <c r="CN212" s="112"/>
      <c r="CO212" s="110">
        <v>0.0</v>
      </c>
      <c r="CP212" s="112"/>
      <c r="CQ212" s="110">
        <v>0.0</v>
      </c>
      <c r="CR212" s="113">
        <f t="shared" si="45"/>
        <v>0</v>
      </c>
      <c r="CS212" s="113">
        <f t="shared" si="26"/>
        <v>0</v>
      </c>
      <c r="CT212" s="1"/>
      <c r="CU212" s="114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16"/>
      <c r="DH212" s="116"/>
      <c r="DI212" s="116"/>
      <c r="DJ212" s="116"/>
      <c r="DK212" s="116"/>
      <c r="DL212" s="1"/>
      <c r="DM212" s="1"/>
      <c r="DN212" s="1"/>
      <c r="DO212" s="1"/>
      <c r="DP212" s="1"/>
    </row>
    <row r="213">
      <c r="A213" s="93"/>
      <c r="B213" s="185" t="str">
        <f t="shared" si="59"/>
        <v>#REF!</v>
      </c>
      <c r="C213" s="208">
        <v>23460.0</v>
      </c>
      <c r="D213" s="221" t="s">
        <v>451</v>
      </c>
      <c r="E213" s="97" t="str">
        <f t="shared" si="27"/>
        <v>N/A</v>
      </c>
      <c r="F213" s="98"/>
      <c r="G213" s="98"/>
      <c r="H213" s="98"/>
      <c r="I213" s="98"/>
      <c r="J213" s="98"/>
      <c r="K213" s="99"/>
      <c r="L213" s="98"/>
      <c r="M213" s="98"/>
      <c r="N213" s="98"/>
      <c r="O213" s="98"/>
      <c r="P213" s="98"/>
      <c r="Q213" s="100"/>
      <c r="R213" s="98"/>
      <c r="S213" s="98"/>
      <c r="T213" s="45"/>
      <c r="U213" s="172"/>
      <c r="V213" s="145"/>
      <c r="W213" s="136">
        <f>Y213</f>
        <v>2221.32</v>
      </c>
      <c r="X213" s="139" t="str">
        <f t="shared" ref="X213:X235" si="85">ifna(VLOOKUP($D213,'8.28.2023 - WIP PROJECTIONS'!$B$2:$AM$198,19,false),0)</f>
        <v>#REF!</v>
      </c>
      <c r="Y213" s="142">
        <v>2221.32</v>
      </c>
      <c r="Z213" s="135">
        <v>0.0</v>
      </c>
      <c r="AA213" s="110">
        <v>0.0</v>
      </c>
      <c r="AB213" s="141">
        <v>0.0</v>
      </c>
      <c r="AC213" s="110">
        <v>0.0</v>
      </c>
      <c r="AD213" s="124">
        <v>0.0</v>
      </c>
      <c r="AE213" s="110">
        <v>0.0</v>
      </c>
      <c r="AF213" s="124">
        <v>0.0</v>
      </c>
      <c r="AG213" s="110">
        <v>0.0</v>
      </c>
      <c r="AH213" s="124">
        <v>0.0</v>
      </c>
      <c r="AI213" s="110">
        <v>0.0</v>
      </c>
      <c r="AJ213" s="124" t="str">
        <f t="shared" si="83"/>
        <v>#REF!</v>
      </c>
      <c r="AK213" s="45"/>
      <c r="AL213" s="103"/>
      <c r="AM213" s="124" t="str">
        <f t="shared" si="84"/>
        <v>#REF!</v>
      </c>
      <c r="AN213" s="45"/>
      <c r="AO213" s="103"/>
      <c r="AP213" s="124" t="str">
        <f t="shared" si="63"/>
        <v>#REF!</v>
      </c>
      <c r="AQ213" s="107"/>
      <c r="AR213" s="110">
        <v>0.0</v>
      </c>
      <c r="AS213" s="124" t="str">
        <f t="shared" si="64"/>
        <v>#REF!</v>
      </c>
      <c r="AT213" s="107"/>
      <c r="AU213" s="110">
        <v>0.0</v>
      </c>
      <c r="AV213" s="107"/>
      <c r="AW213" s="110">
        <v>0.0</v>
      </c>
      <c r="AX213" s="107"/>
      <c r="AY213" s="110">
        <v>0.0</v>
      </c>
      <c r="AZ213" s="107"/>
      <c r="BA213" s="110">
        <v>0.0</v>
      </c>
      <c r="BB213" s="124" t="str">
        <f t="shared" si="65"/>
        <v>#REF!</v>
      </c>
      <c r="BC213" s="107"/>
      <c r="BD213" s="103"/>
      <c r="BE213" s="129" t="str">
        <f t="shared" si="66"/>
        <v>#REF!</v>
      </c>
      <c r="BF213" s="107"/>
      <c r="BG213" s="103"/>
      <c r="BH213" s="124" t="str">
        <f t="shared" si="67"/>
        <v>#REF!</v>
      </c>
      <c r="BI213" s="107"/>
      <c r="BJ213" s="103"/>
      <c r="BK213" s="124" t="str">
        <f t="shared" si="57"/>
        <v>#REF!</v>
      </c>
      <c r="BL213" s="107"/>
      <c r="BM213" s="103"/>
      <c r="BN213" s="124" t="str">
        <f t="shared" si="68"/>
        <v>#REF!</v>
      </c>
      <c r="BO213" s="107"/>
      <c r="BP213" s="103"/>
      <c r="BQ213" s="107"/>
      <c r="BR213" s="103"/>
      <c r="BS213" s="117" t="str">
        <f t="shared" si="30"/>
        <v>#REF!</v>
      </c>
      <c r="BT213" s="107"/>
      <c r="BU213" s="103"/>
      <c r="BV213" s="107"/>
      <c r="BW213" s="117" t="str">
        <f t="shared" si="82"/>
        <v>#REF!</v>
      </c>
      <c r="BX213" s="112"/>
      <c r="BY213" s="110">
        <v>0.0</v>
      </c>
      <c r="BZ213" s="2"/>
      <c r="CA213" s="2"/>
      <c r="CB213" s="112"/>
      <c r="CC213" s="110">
        <v>0.0</v>
      </c>
      <c r="CD213" s="112"/>
      <c r="CE213" s="110">
        <v>0.0</v>
      </c>
      <c r="CF213" s="112"/>
      <c r="CG213" s="110">
        <v>0.0</v>
      </c>
      <c r="CH213" s="112"/>
      <c r="CI213" s="110">
        <v>0.0</v>
      </c>
      <c r="CJ213" s="112"/>
      <c r="CK213" s="110">
        <v>0.0</v>
      </c>
      <c r="CL213" s="112"/>
      <c r="CM213" s="110">
        <v>0.0</v>
      </c>
      <c r="CN213" s="112"/>
      <c r="CO213" s="110">
        <v>0.0</v>
      </c>
      <c r="CP213" s="112"/>
      <c r="CQ213" s="110">
        <v>0.0</v>
      </c>
      <c r="CR213" s="113">
        <f t="shared" si="45"/>
        <v>0</v>
      </c>
      <c r="CS213" s="113">
        <f t="shared" si="26"/>
        <v>0</v>
      </c>
      <c r="CT213" s="1"/>
      <c r="CU213" s="114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16"/>
      <c r="DH213" s="116"/>
      <c r="DI213" s="116"/>
      <c r="DJ213" s="116"/>
      <c r="DK213" s="116"/>
      <c r="DL213" s="1"/>
      <c r="DM213" s="1"/>
      <c r="DN213" s="1"/>
      <c r="DO213" s="1"/>
      <c r="DP213" s="1"/>
    </row>
    <row r="214">
      <c r="A214" s="93"/>
      <c r="B214" s="185" t="str">
        <f t="shared" si="59"/>
        <v>#REF!</v>
      </c>
      <c r="C214" s="208">
        <v>23459.0</v>
      </c>
      <c r="D214" s="96" t="s">
        <v>452</v>
      </c>
      <c r="E214" s="97" t="str">
        <f t="shared" si="27"/>
        <v>N/A</v>
      </c>
      <c r="F214" s="98"/>
      <c r="G214" s="98"/>
      <c r="H214" s="98"/>
      <c r="I214" s="98"/>
      <c r="J214" s="98"/>
      <c r="K214" s="99"/>
      <c r="L214" s="98"/>
      <c r="M214" s="98"/>
      <c r="N214" s="98"/>
      <c r="O214" s="98"/>
      <c r="P214" s="98"/>
      <c r="Q214" s="100"/>
      <c r="R214" s="98"/>
      <c r="S214" s="47"/>
      <c r="T214" s="47"/>
      <c r="U214" s="45"/>
      <c r="V214" s="47"/>
      <c r="W214" s="136">
        <v>8455.43</v>
      </c>
      <c r="X214" s="139" t="str">
        <f t="shared" si="85"/>
        <v>#REF!</v>
      </c>
      <c r="Y214" s="142">
        <v>8455.43</v>
      </c>
      <c r="Z214" s="135">
        <v>0.0</v>
      </c>
      <c r="AA214" s="110">
        <v>0.0</v>
      </c>
      <c r="AB214" s="124">
        <v>0.0</v>
      </c>
      <c r="AC214" s="110">
        <v>0.0</v>
      </c>
      <c r="AD214" s="124">
        <v>0.0</v>
      </c>
      <c r="AE214" s="110">
        <v>0.0</v>
      </c>
      <c r="AF214" s="124">
        <v>0.0</v>
      </c>
      <c r="AG214" s="110">
        <v>0.0</v>
      </c>
      <c r="AH214" s="124">
        <v>0.0</v>
      </c>
      <c r="AI214" s="110">
        <v>0.0</v>
      </c>
      <c r="AJ214" s="124" t="str">
        <f t="shared" si="83"/>
        <v>#REF!</v>
      </c>
      <c r="AK214" s="45"/>
      <c r="AL214" s="103"/>
      <c r="AM214" s="124" t="str">
        <f t="shared" si="84"/>
        <v>#REF!</v>
      </c>
      <c r="AN214" s="107"/>
      <c r="AO214" s="103"/>
      <c r="AP214" s="124" t="str">
        <f t="shared" si="63"/>
        <v>#REF!</v>
      </c>
      <c r="AQ214" s="107"/>
      <c r="AR214" s="110">
        <v>0.0</v>
      </c>
      <c r="AS214" s="124" t="str">
        <f t="shared" si="64"/>
        <v>#REF!</v>
      </c>
      <c r="AT214" s="107"/>
      <c r="AU214" s="110">
        <v>0.0</v>
      </c>
      <c r="AV214" s="107"/>
      <c r="AW214" s="110">
        <v>0.0</v>
      </c>
      <c r="AX214" s="107"/>
      <c r="AY214" s="110">
        <v>0.0</v>
      </c>
      <c r="AZ214" s="107"/>
      <c r="BA214" s="110">
        <v>0.0</v>
      </c>
      <c r="BB214" s="124" t="str">
        <f t="shared" si="65"/>
        <v>#REF!</v>
      </c>
      <c r="BC214" s="107"/>
      <c r="BD214" s="103"/>
      <c r="BE214" s="129" t="str">
        <f t="shared" si="66"/>
        <v>#REF!</v>
      </c>
      <c r="BF214" s="107"/>
      <c r="BG214" s="103"/>
      <c r="BH214" s="124" t="str">
        <f t="shared" si="67"/>
        <v>#REF!</v>
      </c>
      <c r="BI214" s="107"/>
      <c r="BJ214" s="103"/>
      <c r="BK214" s="124" t="str">
        <f t="shared" si="57"/>
        <v>#REF!</v>
      </c>
      <c r="BL214" s="107"/>
      <c r="BM214" s="103"/>
      <c r="BN214" s="124" t="str">
        <f t="shared" si="68"/>
        <v>#REF!</v>
      </c>
      <c r="BO214" s="107"/>
      <c r="BP214" s="103"/>
      <c r="BQ214" s="107"/>
      <c r="BR214" s="103"/>
      <c r="BS214" s="117" t="str">
        <f t="shared" si="30"/>
        <v>#REF!</v>
      </c>
      <c r="BT214" s="107"/>
      <c r="BU214" s="103"/>
      <c r="BV214" s="107"/>
      <c r="BW214" s="117" t="str">
        <f t="shared" si="82"/>
        <v>#REF!</v>
      </c>
      <c r="BX214" s="112"/>
      <c r="BY214" s="110">
        <v>0.0</v>
      </c>
      <c r="BZ214" s="2"/>
      <c r="CA214" s="2"/>
      <c r="CB214" s="112"/>
      <c r="CC214" s="110">
        <v>0.0</v>
      </c>
      <c r="CD214" s="112"/>
      <c r="CE214" s="110">
        <v>0.0</v>
      </c>
      <c r="CF214" s="112"/>
      <c r="CG214" s="110">
        <v>0.0</v>
      </c>
      <c r="CH214" s="112"/>
      <c r="CI214" s="110">
        <v>0.0</v>
      </c>
      <c r="CJ214" s="112"/>
      <c r="CK214" s="110">
        <v>0.0</v>
      </c>
      <c r="CL214" s="112"/>
      <c r="CM214" s="110">
        <v>0.0</v>
      </c>
      <c r="CN214" s="112"/>
      <c r="CO214" s="110">
        <v>0.0</v>
      </c>
      <c r="CP214" s="112"/>
      <c r="CQ214" s="110">
        <v>0.0</v>
      </c>
      <c r="CR214" s="113">
        <f t="shared" si="45"/>
        <v>0</v>
      </c>
      <c r="CS214" s="113">
        <f t="shared" si="26"/>
        <v>0</v>
      </c>
      <c r="CT214" s="1"/>
      <c r="CU214" s="114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16"/>
      <c r="DH214" s="116"/>
      <c r="DI214" s="116"/>
      <c r="DJ214" s="116"/>
      <c r="DK214" s="116"/>
      <c r="DL214" s="1"/>
      <c r="DM214" s="1"/>
      <c r="DN214" s="1"/>
      <c r="DO214" s="1"/>
      <c r="DP214" s="1"/>
    </row>
    <row r="215">
      <c r="A215" s="93"/>
      <c r="B215" s="185" t="str">
        <f t="shared" si="59"/>
        <v>#REF!</v>
      </c>
      <c r="C215" s="208">
        <v>23458.0</v>
      </c>
      <c r="D215" s="96" t="s">
        <v>453</v>
      </c>
      <c r="E215" s="97" t="str">
        <f t="shared" si="27"/>
        <v>N/A</v>
      </c>
      <c r="F215" s="98"/>
      <c r="G215" s="98"/>
      <c r="H215" s="98"/>
      <c r="I215" s="98"/>
      <c r="J215" s="98"/>
      <c r="K215" s="99"/>
      <c r="L215" s="98"/>
      <c r="M215" s="98"/>
      <c r="N215" s="98"/>
      <c r="O215" s="98"/>
      <c r="P215" s="98"/>
      <c r="Q215" s="100"/>
      <c r="R215" s="47"/>
      <c r="S215" s="98"/>
      <c r="T215" s="45"/>
      <c r="U215" s="45"/>
      <c r="V215" s="45"/>
      <c r="W215" s="142">
        <v>13090.93</v>
      </c>
      <c r="X215" s="210" t="str">
        <f t="shared" si="85"/>
        <v>#REF!</v>
      </c>
      <c r="Y215" s="142">
        <v>13090.93</v>
      </c>
      <c r="Z215" s="135">
        <v>0.0</v>
      </c>
      <c r="AA215" s="110">
        <v>0.0</v>
      </c>
      <c r="AB215" s="141">
        <v>0.0</v>
      </c>
      <c r="AC215" s="110">
        <v>0.0</v>
      </c>
      <c r="AD215" s="141">
        <v>0.0</v>
      </c>
      <c r="AE215" s="110">
        <v>0.0</v>
      </c>
      <c r="AF215" s="141">
        <v>0.0</v>
      </c>
      <c r="AG215" s="110">
        <v>0.0</v>
      </c>
      <c r="AH215" s="141">
        <v>0.0</v>
      </c>
      <c r="AI215" s="110">
        <v>0.0</v>
      </c>
      <c r="AJ215" s="124" t="str">
        <f t="shared" si="83"/>
        <v>#REF!</v>
      </c>
      <c r="AK215" s="45"/>
      <c r="AL215" s="103"/>
      <c r="AM215" s="124" t="str">
        <f t="shared" si="84"/>
        <v>#REF!</v>
      </c>
      <c r="AN215" s="123"/>
      <c r="AO215" s="103"/>
      <c r="AP215" s="124" t="str">
        <f t="shared" si="63"/>
        <v>#REF!</v>
      </c>
      <c r="AQ215" s="107"/>
      <c r="AR215" s="110">
        <v>0.0</v>
      </c>
      <c r="AS215" s="124" t="str">
        <f t="shared" si="64"/>
        <v>#REF!</v>
      </c>
      <c r="AT215" s="107"/>
      <c r="AU215" s="110">
        <v>0.0</v>
      </c>
      <c r="AV215" s="107"/>
      <c r="AW215" s="110">
        <v>0.0</v>
      </c>
      <c r="AX215" s="107"/>
      <c r="AY215" s="110">
        <v>0.0</v>
      </c>
      <c r="AZ215" s="107"/>
      <c r="BA215" s="110">
        <v>0.0</v>
      </c>
      <c r="BB215" s="124" t="str">
        <f t="shared" si="65"/>
        <v>#REF!</v>
      </c>
      <c r="BC215" s="107"/>
      <c r="BD215" s="103"/>
      <c r="BE215" s="129" t="str">
        <f t="shared" si="66"/>
        <v>#REF!</v>
      </c>
      <c r="BF215" s="107"/>
      <c r="BG215" s="103"/>
      <c r="BH215" s="124" t="str">
        <f t="shared" si="67"/>
        <v>#REF!</v>
      </c>
      <c r="BI215" s="107"/>
      <c r="BJ215" s="103"/>
      <c r="BK215" s="124" t="str">
        <f t="shared" si="57"/>
        <v>#REF!</v>
      </c>
      <c r="BL215" s="107"/>
      <c r="BM215" s="103"/>
      <c r="BN215" s="124" t="str">
        <f t="shared" si="68"/>
        <v>#REF!</v>
      </c>
      <c r="BO215" s="107"/>
      <c r="BP215" s="103"/>
      <c r="BQ215" s="107"/>
      <c r="BR215" s="103"/>
      <c r="BS215" s="117" t="str">
        <f t="shared" si="30"/>
        <v>#REF!</v>
      </c>
      <c r="BT215" s="107"/>
      <c r="BU215" s="103"/>
      <c r="BV215" s="107"/>
      <c r="BW215" s="117" t="str">
        <f t="shared" si="82"/>
        <v>#REF!</v>
      </c>
      <c r="BX215" s="112"/>
      <c r="BY215" s="110">
        <v>0.0</v>
      </c>
      <c r="BZ215" s="2"/>
      <c r="CA215" s="2"/>
      <c r="CB215" s="112"/>
      <c r="CC215" s="110">
        <v>0.0</v>
      </c>
      <c r="CD215" s="112"/>
      <c r="CE215" s="110">
        <v>0.0</v>
      </c>
      <c r="CF215" s="112"/>
      <c r="CG215" s="110">
        <v>0.0</v>
      </c>
      <c r="CH215" s="112"/>
      <c r="CI215" s="110">
        <v>0.0</v>
      </c>
      <c r="CJ215" s="112"/>
      <c r="CK215" s="110">
        <v>0.0</v>
      </c>
      <c r="CL215" s="112"/>
      <c r="CM215" s="110">
        <v>0.0</v>
      </c>
      <c r="CN215" s="112"/>
      <c r="CO215" s="110">
        <v>0.0</v>
      </c>
      <c r="CP215" s="112"/>
      <c r="CQ215" s="110">
        <v>0.0</v>
      </c>
      <c r="CR215" s="113">
        <f t="shared" si="45"/>
        <v>0</v>
      </c>
      <c r="CS215" s="113">
        <f t="shared" si="26"/>
        <v>0</v>
      </c>
      <c r="CT215" s="1"/>
      <c r="CU215" s="114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16"/>
      <c r="DH215" s="116"/>
      <c r="DI215" s="116"/>
      <c r="DJ215" s="116"/>
      <c r="DK215" s="116"/>
      <c r="DL215" s="1"/>
      <c r="DM215" s="1"/>
      <c r="DN215" s="1"/>
      <c r="DO215" s="1"/>
      <c r="DP215" s="1"/>
    </row>
    <row r="216">
      <c r="A216" s="93"/>
      <c r="B216" s="185" t="str">
        <f t="shared" si="59"/>
        <v>#REF!</v>
      </c>
      <c r="C216" s="208">
        <v>23455.0</v>
      </c>
      <c r="D216" s="96" t="s">
        <v>454</v>
      </c>
      <c r="E216" s="97" t="str">
        <f t="shared" si="27"/>
        <v>N/A</v>
      </c>
      <c r="F216" s="98"/>
      <c r="G216" s="98"/>
      <c r="H216" s="98"/>
      <c r="I216" s="98"/>
      <c r="J216" s="98"/>
      <c r="K216" s="99"/>
      <c r="L216" s="98"/>
      <c r="M216" s="98"/>
      <c r="N216" s="98"/>
      <c r="O216" s="98"/>
      <c r="P216" s="98"/>
      <c r="Q216" s="47"/>
      <c r="R216" s="47"/>
      <c r="S216" s="47"/>
      <c r="T216" s="45"/>
      <c r="U216" s="45"/>
      <c r="V216" s="45"/>
      <c r="W216" s="124">
        <v>0.0</v>
      </c>
      <c r="X216" s="210" t="str">
        <f t="shared" si="85"/>
        <v>#REF!</v>
      </c>
      <c r="Y216" s="140">
        <v>0.0</v>
      </c>
      <c r="Z216" s="136">
        <v>20363.0</v>
      </c>
      <c r="AA216" s="110">
        <v>20363.0</v>
      </c>
      <c r="AB216" s="158">
        <v>56877.8</v>
      </c>
      <c r="AC216" s="110">
        <v>56877.8</v>
      </c>
      <c r="AD216" s="141">
        <v>0.0</v>
      </c>
      <c r="AE216" s="110">
        <v>0.0</v>
      </c>
      <c r="AF216" s="141">
        <v>0.0</v>
      </c>
      <c r="AG216" s="110">
        <v>0.0</v>
      </c>
      <c r="AH216" s="141">
        <v>0.0</v>
      </c>
      <c r="AI216" s="110">
        <v>0.0</v>
      </c>
      <c r="AJ216" s="124" t="str">
        <f t="shared" si="83"/>
        <v>#REF!</v>
      </c>
      <c r="AK216" s="45"/>
      <c r="AL216" s="103"/>
      <c r="AM216" s="124" t="str">
        <f t="shared" si="84"/>
        <v>#REF!</v>
      </c>
      <c r="AN216" s="123"/>
      <c r="AO216" s="103"/>
      <c r="AP216" s="124" t="str">
        <f t="shared" si="63"/>
        <v>#REF!</v>
      </c>
      <c r="AQ216" s="107"/>
      <c r="AR216" s="110">
        <v>0.0</v>
      </c>
      <c r="AS216" s="124" t="str">
        <f t="shared" si="64"/>
        <v>#REF!</v>
      </c>
      <c r="AT216" s="107"/>
      <c r="AU216" s="110">
        <v>0.0</v>
      </c>
      <c r="AV216" s="107"/>
      <c r="AW216" s="110">
        <v>0.0</v>
      </c>
      <c r="AX216" s="107"/>
      <c r="AY216" s="110">
        <v>0.0</v>
      </c>
      <c r="AZ216" s="107"/>
      <c r="BA216" s="110">
        <v>0.0</v>
      </c>
      <c r="BB216" s="124" t="str">
        <f t="shared" si="65"/>
        <v>#REF!</v>
      </c>
      <c r="BC216" s="107"/>
      <c r="BD216" s="103"/>
      <c r="BE216" s="129" t="str">
        <f t="shared" si="66"/>
        <v>#REF!</v>
      </c>
      <c r="BF216" s="107"/>
      <c r="BG216" s="103"/>
      <c r="BH216" s="124" t="str">
        <f t="shared" si="67"/>
        <v>#REF!</v>
      </c>
      <c r="BI216" s="107"/>
      <c r="BJ216" s="103"/>
      <c r="BK216" s="124" t="str">
        <f t="shared" si="57"/>
        <v>#REF!</v>
      </c>
      <c r="BL216" s="107"/>
      <c r="BM216" s="103"/>
      <c r="BN216" s="124" t="str">
        <f t="shared" si="68"/>
        <v>#REF!</v>
      </c>
      <c r="BO216" s="107"/>
      <c r="BP216" s="103"/>
      <c r="BQ216" s="107"/>
      <c r="BR216" s="103"/>
      <c r="BS216" s="117" t="str">
        <f t="shared" si="30"/>
        <v>#REF!</v>
      </c>
      <c r="BT216" s="107"/>
      <c r="BU216" s="103"/>
      <c r="BV216" s="107"/>
      <c r="BW216" s="117" t="str">
        <f t="shared" si="82"/>
        <v>#REF!</v>
      </c>
      <c r="BX216" s="112"/>
      <c r="BY216" s="110">
        <v>0.0</v>
      </c>
      <c r="BZ216" s="2"/>
      <c r="CA216" s="2"/>
      <c r="CB216" s="112"/>
      <c r="CC216" s="110">
        <v>0.0</v>
      </c>
      <c r="CD216" s="112"/>
      <c r="CE216" s="110">
        <v>0.0</v>
      </c>
      <c r="CF216" s="112"/>
      <c r="CG216" s="110">
        <v>0.0</v>
      </c>
      <c r="CH216" s="112"/>
      <c r="CI216" s="110">
        <v>0.0</v>
      </c>
      <c r="CJ216" s="112"/>
      <c r="CK216" s="110">
        <v>0.0</v>
      </c>
      <c r="CL216" s="112"/>
      <c r="CM216" s="110">
        <v>0.0</v>
      </c>
      <c r="CN216" s="112"/>
      <c r="CO216" s="110">
        <v>0.0</v>
      </c>
      <c r="CP216" s="112"/>
      <c r="CQ216" s="110">
        <v>0.0</v>
      </c>
      <c r="CR216" s="113">
        <f t="shared" si="45"/>
        <v>0</v>
      </c>
      <c r="CS216" s="113">
        <f t="shared" si="26"/>
        <v>0</v>
      </c>
      <c r="CT216" s="1"/>
      <c r="CU216" s="114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15"/>
      <c r="DH216" s="116"/>
      <c r="DI216" s="116"/>
      <c r="DJ216" s="116"/>
      <c r="DK216" s="116"/>
      <c r="DL216" s="1"/>
      <c r="DM216" s="1"/>
      <c r="DN216" s="1"/>
      <c r="DO216" s="1"/>
      <c r="DP216" s="1"/>
    </row>
    <row r="217">
      <c r="A217" s="93"/>
      <c r="B217" s="185" t="str">
        <f t="shared" si="59"/>
        <v>#REF!</v>
      </c>
      <c r="C217" s="208">
        <v>23454.0</v>
      </c>
      <c r="D217" s="96" t="s">
        <v>455</v>
      </c>
      <c r="E217" s="97" t="str">
        <f t="shared" si="27"/>
        <v>N/A</v>
      </c>
      <c r="F217" s="98"/>
      <c r="G217" s="98"/>
      <c r="H217" s="98"/>
      <c r="I217" s="98"/>
      <c r="J217" s="98"/>
      <c r="K217" s="99"/>
      <c r="L217" s="98"/>
      <c r="M217" s="98"/>
      <c r="N217" s="98"/>
      <c r="O217" s="98"/>
      <c r="P217" s="98"/>
      <c r="Q217" s="47"/>
      <c r="R217" s="47"/>
      <c r="S217" s="47"/>
      <c r="T217" s="45"/>
      <c r="U217" s="45"/>
      <c r="V217" s="138">
        <v>0.0</v>
      </c>
      <c r="W217" s="142">
        <v>125198.45</v>
      </c>
      <c r="X217" s="210" t="str">
        <f t="shared" si="85"/>
        <v>#REF!</v>
      </c>
      <c r="Y217" s="142">
        <v>125198.45</v>
      </c>
      <c r="Z217" s="136">
        <v>115709.1</v>
      </c>
      <c r="AA217" s="110">
        <v>115709.1</v>
      </c>
      <c r="AB217" s="212">
        <v>0.0</v>
      </c>
      <c r="AC217" s="110">
        <v>0.0</v>
      </c>
      <c r="AD217" s="141">
        <v>0.0</v>
      </c>
      <c r="AE217" s="110">
        <v>0.0</v>
      </c>
      <c r="AF217" s="212">
        <v>0.0</v>
      </c>
      <c r="AG217" s="110">
        <v>0.0</v>
      </c>
      <c r="AH217" s="212">
        <v>0.0</v>
      </c>
      <c r="AI217" s="110">
        <v>0.0</v>
      </c>
      <c r="AJ217" s="124" t="str">
        <f t="shared" si="83"/>
        <v>#REF!</v>
      </c>
      <c r="AK217" s="45"/>
      <c r="AL217" s="103"/>
      <c r="AM217" s="124" t="str">
        <f t="shared" si="84"/>
        <v>#REF!</v>
      </c>
      <c r="AN217" s="222"/>
      <c r="AO217" s="103"/>
      <c r="AP217" s="124" t="str">
        <f t="shared" si="63"/>
        <v>#REF!</v>
      </c>
      <c r="AQ217" s="107"/>
      <c r="AR217" s="110">
        <v>0.0</v>
      </c>
      <c r="AS217" s="124" t="str">
        <f t="shared" si="64"/>
        <v>#REF!</v>
      </c>
      <c r="AT217" s="107"/>
      <c r="AU217" s="110">
        <v>0.0</v>
      </c>
      <c r="AV217" s="107"/>
      <c r="AW217" s="110">
        <v>0.0</v>
      </c>
      <c r="AX217" s="107"/>
      <c r="AY217" s="110">
        <v>0.0</v>
      </c>
      <c r="AZ217" s="107"/>
      <c r="BA217" s="110">
        <v>0.0</v>
      </c>
      <c r="BB217" s="124" t="str">
        <f t="shared" si="65"/>
        <v>#REF!</v>
      </c>
      <c r="BC217" s="107"/>
      <c r="BD217" s="103"/>
      <c r="BE217" s="129" t="str">
        <f t="shared" si="66"/>
        <v>#REF!</v>
      </c>
      <c r="BF217" s="107"/>
      <c r="BG217" s="103"/>
      <c r="BH217" s="124" t="str">
        <f t="shared" si="67"/>
        <v>#REF!</v>
      </c>
      <c r="BI217" s="107"/>
      <c r="BJ217" s="103"/>
      <c r="BK217" s="124" t="str">
        <f t="shared" si="57"/>
        <v>#REF!</v>
      </c>
      <c r="BL217" s="107"/>
      <c r="BM217" s="103"/>
      <c r="BN217" s="124" t="str">
        <f t="shared" si="68"/>
        <v>#REF!</v>
      </c>
      <c r="BO217" s="107"/>
      <c r="BP217" s="103"/>
      <c r="BQ217" s="107"/>
      <c r="BR217" s="103"/>
      <c r="BS217" s="117" t="str">
        <f t="shared" si="30"/>
        <v>#REF!</v>
      </c>
      <c r="BT217" s="107"/>
      <c r="BU217" s="103"/>
      <c r="BV217" s="107"/>
      <c r="BW217" s="117" t="str">
        <f t="shared" si="82"/>
        <v>#REF!</v>
      </c>
      <c r="BX217" s="112"/>
      <c r="BY217" s="110">
        <v>0.0</v>
      </c>
      <c r="BZ217" s="2"/>
      <c r="CA217" s="2"/>
      <c r="CB217" s="112"/>
      <c r="CC217" s="110">
        <v>0.0</v>
      </c>
      <c r="CD217" s="112"/>
      <c r="CE217" s="110">
        <v>0.0</v>
      </c>
      <c r="CF217" s="112"/>
      <c r="CG217" s="110">
        <v>0.0</v>
      </c>
      <c r="CH217" s="112"/>
      <c r="CI217" s="110">
        <v>0.0</v>
      </c>
      <c r="CJ217" s="112"/>
      <c r="CK217" s="110">
        <v>0.0</v>
      </c>
      <c r="CL217" s="112"/>
      <c r="CM217" s="110">
        <v>0.0</v>
      </c>
      <c r="CN217" s="112"/>
      <c r="CO217" s="110">
        <v>0.0</v>
      </c>
      <c r="CP217" s="112"/>
      <c r="CQ217" s="110">
        <v>0.0</v>
      </c>
      <c r="CR217" s="113">
        <f t="shared" si="45"/>
        <v>0</v>
      </c>
      <c r="CS217" s="113">
        <f t="shared" si="26"/>
        <v>0</v>
      </c>
      <c r="CT217" s="1"/>
      <c r="CU217" s="114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16"/>
      <c r="DH217" s="116"/>
      <c r="DI217" s="116"/>
      <c r="DJ217" s="116"/>
      <c r="DK217" s="116"/>
      <c r="DL217" s="1"/>
      <c r="DM217" s="1"/>
      <c r="DN217" s="1"/>
      <c r="DO217" s="1"/>
      <c r="DP217" s="1"/>
    </row>
    <row r="218">
      <c r="A218" s="93"/>
      <c r="B218" s="214" t="str">
        <f t="shared" si="59"/>
        <v>#REF!</v>
      </c>
      <c r="C218" s="208">
        <v>23453.0</v>
      </c>
      <c r="D218" s="96" t="s">
        <v>456</v>
      </c>
      <c r="E218" s="97" t="str">
        <f t="shared" si="27"/>
        <v>N/A</v>
      </c>
      <c r="F218" s="98"/>
      <c r="G218" s="98"/>
      <c r="H218" s="98"/>
      <c r="I218" s="98"/>
      <c r="J218" s="98"/>
      <c r="K218" s="99"/>
      <c r="L218" s="98"/>
      <c r="M218" s="98"/>
      <c r="N218" s="98"/>
      <c r="O218" s="98"/>
      <c r="P218" s="45"/>
      <c r="Q218" s="100"/>
      <c r="R218" s="47"/>
      <c r="S218" s="98"/>
      <c r="T218" s="45"/>
      <c r="U218" s="45"/>
      <c r="V218" s="136">
        <v>4500.42</v>
      </c>
      <c r="W218" s="144">
        <v>0.0</v>
      </c>
      <c r="X218" s="210" t="str">
        <f t="shared" si="85"/>
        <v>#REF!</v>
      </c>
      <c r="Y218" s="140">
        <v>0.0</v>
      </c>
      <c r="Z218" s="135">
        <v>0.0</v>
      </c>
      <c r="AA218" s="110">
        <v>0.0</v>
      </c>
      <c r="AB218" s="212">
        <v>0.0</v>
      </c>
      <c r="AC218" s="110">
        <v>0.0</v>
      </c>
      <c r="AD218" s="141">
        <v>0.0</v>
      </c>
      <c r="AE218" s="110">
        <v>0.0</v>
      </c>
      <c r="AF218" s="141">
        <v>0.0</v>
      </c>
      <c r="AG218" s="110">
        <v>0.0</v>
      </c>
      <c r="AH218" s="141">
        <v>0.0</v>
      </c>
      <c r="AI218" s="110">
        <v>0.0</v>
      </c>
      <c r="AJ218" s="124" t="str">
        <f t="shared" si="83"/>
        <v>#REF!</v>
      </c>
      <c r="AK218" s="45"/>
      <c r="AL218" s="103"/>
      <c r="AM218" s="124" t="str">
        <f t="shared" si="84"/>
        <v>#REF!</v>
      </c>
      <c r="AN218" s="123"/>
      <c r="AO218" s="103"/>
      <c r="AP218" s="124" t="str">
        <f t="shared" si="63"/>
        <v>#REF!</v>
      </c>
      <c r="AQ218" s="107"/>
      <c r="AR218" s="110">
        <v>0.0</v>
      </c>
      <c r="AS218" s="124" t="str">
        <f t="shared" si="64"/>
        <v>#REF!</v>
      </c>
      <c r="AT218" s="107"/>
      <c r="AU218" s="110">
        <v>0.0</v>
      </c>
      <c r="AV218" s="107"/>
      <c r="AW218" s="110">
        <v>0.0</v>
      </c>
      <c r="AX218" s="107"/>
      <c r="AY218" s="110">
        <v>0.0</v>
      </c>
      <c r="AZ218" s="107"/>
      <c r="BA218" s="110">
        <v>0.0</v>
      </c>
      <c r="BB218" s="124" t="str">
        <f t="shared" si="65"/>
        <v>#REF!</v>
      </c>
      <c r="BC218" s="107"/>
      <c r="BD218" s="103"/>
      <c r="BE218" s="129" t="str">
        <f t="shared" si="66"/>
        <v>#REF!</v>
      </c>
      <c r="BF218" s="107"/>
      <c r="BG218" s="103"/>
      <c r="BH218" s="124" t="str">
        <f t="shared" si="67"/>
        <v>#REF!</v>
      </c>
      <c r="BI218" s="107"/>
      <c r="BJ218" s="103"/>
      <c r="BK218" s="124" t="str">
        <f t="shared" si="57"/>
        <v>#REF!</v>
      </c>
      <c r="BL218" s="107"/>
      <c r="BM218" s="103"/>
      <c r="BN218" s="124" t="str">
        <f t="shared" si="68"/>
        <v>#REF!</v>
      </c>
      <c r="BO218" s="107"/>
      <c r="BP218" s="103"/>
      <c r="BQ218" s="107"/>
      <c r="BR218" s="103"/>
      <c r="BS218" s="117" t="str">
        <f t="shared" si="30"/>
        <v>#REF!</v>
      </c>
      <c r="BT218" s="107"/>
      <c r="BU218" s="103"/>
      <c r="BV218" s="107"/>
      <c r="BW218" s="117" t="str">
        <f t="shared" si="82"/>
        <v>#REF!</v>
      </c>
      <c r="BX218" s="112"/>
      <c r="BY218" s="110">
        <v>0.0</v>
      </c>
      <c r="BZ218" s="2"/>
      <c r="CA218" s="2"/>
      <c r="CB218" s="112"/>
      <c r="CC218" s="110">
        <v>0.0</v>
      </c>
      <c r="CD218" s="112"/>
      <c r="CE218" s="110">
        <v>0.0</v>
      </c>
      <c r="CF218" s="112"/>
      <c r="CG218" s="110">
        <v>0.0</v>
      </c>
      <c r="CH218" s="112"/>
      <c r="CI218" s="110">
        <v>0.0</v>
      </c>
      <c r="CJ218" s="112"/>
      <c r="CK218" s="110">
        <v>0.0</v>
      </c>
      <c r="CL218" s="112"/>
      <c r="CM218" s="110">
        <v>0.0</v>
      </c>
      <c r="CN218" s="112"/>
      <c r="CO218" s="110">
        <v>0.0</v>
      </c>
      <c r="CP218" s="112"/>
      <c r="CQ218" s="110">
        <v>0.0</v>
      </c>
      <c r="CR218" s="113">
        <f t="shared" si="45"/>
        <v>0</v>
      </c>
      <c r="CS218" s="113">
        <f t="shared" si="26"/>
        <v>0</v>
      </c>
      <c r="CT218" s="1"/>
      <c r="CU218" s="205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15"/>
      <c r="DH218" s="116"/>
      <c r="DI218" s="116"/>
      <c r="DJ218" s="116"/>
      <c r="DK218" s="116"/>
      <c r="DL218" s="1"/>
      <c r="DM218" s="1"/>
      <c r="DN218" s="1"/>
      <c r="DO218" s="1"/>
      <c r="DP218" s="1"/>
    </row>
    <row r="219">
      <c r="A219" s="93"/>
      <c r="B219" s="185" t="str">
        <f t="shared" si="59"/>
        <v>#REF!</v>
      </c>
      <c r="C219" s="208">
        <v>23451.0</v>
      </c>
      <c r="D219" s="96" t="s">
        <v>457</v>
      </c>
      <c r="E219" s="97" t="str">
        <f t="shared" si="27"/>
        <v>N/A</v>
      </c>
      <c r="F219" s="98"/>
      <c r="G219" s="98"/>
      <c r="H219" s="98"/>
      <c r="I219" s="98"/>
      <c r="J219" s="98"/>
      <c r="K219" s="99"/>
      <c r="L219" s="98"/>
      <c r="M219" s="98"/>
      <c r="N219" s="98"/>
      <c r="O219" s="98"/>
      <c r="P219" s="98"/>
      <c r="Q219" s="100"/>
      <c r="R219" s="98"/>
      <c r="S219" s="47"/>
      <c r="T219" s="47"/>
      <c r="U219" s="45"/>
      <c r="V219" s="136">
        <v>7913.72</v>
      </c>
      <c r="W219" s="142">
        <v>3689.36</v>
      </c>
      <c r="X219" s="210" t="str">
        <f t="shared" si="85"/>
        <v>#REF!</v>
      </c>
      <c r="Y219" s="142">
        <v>3689.36</v>
      </c>
      <c r="Z219" s="135">
        <v>0.0</v>
      </c>
      <c r="AA219" s="110">
        <v>0.0</v>
      </c>
      <c r="AB219" s="212">
        <v>0.0</v>
      </c>
      <c r="AC219" s="110">
        <v>0.0</v>
      </c>
      <c r="AD219" s="141">
        <v>7913.72</v>
      </c>
      <c r="AE219" s="110">
        <v>7913.72</v>
      </c>
      <c r="AF219" s="141">
        <v>0.0</v>
      </c>
      <c r="AG219" s="110">
        <v>0.0</v>
      </c>
      <c r="AH219" s="141">
        <v>0.0</v>
      </c>
      <c r="AI219" s="110">
        <v>0.0</v>
      </c>
      <c r="AJ219" s="124" t="str">
        <f t="shared" si="83"/>
        <v>#REF!</v>
      </c>
      <c r="AK219" s="45"/>
      <c r="AL219" s="103"/>
      <c r="AM219" s="124" t="str">
        <f t="shared" si="84"/>
        <v>#REF!</v>
      </c>
      <c r="AN219" s="123"/>
      <c r="AO219" s="103"/>
      <c r="AP219" s="124" t="str">
        <f t="shared" si="63"/>
        <v>#REF!</v>
      </c>
      <c r="AQ219" s="107"/>
      <c r="AR219" s="110">
        <v>0.0</v>
      </c>
      <c r="AS219" s="124" t="str">
        <f t="shared" si="64"/>
        <v>#REF!</v>
      </c>
      <c r="AT219" s="107"/>
      <c r="AU219" s="110">
        <v>0.0</v>
      </c>
      <c r="AV219" s="107"/>
      <c r="AW219" s="110">
        <v>0.0</v>
      </c>
      <c r="AX219" s="107"/>
      <c r="AY219" s="110">
        <v>0.0</v>
      </c>
      <c r="AZ219" s="107"/>
      <c r="BA219" s="110">
        <v>0.0</v>
      </c>
      <c r="BB219" s="124" t="str">
        <f t="shared" si="65"/>
        <v>#REF!</v>
      </c>
      <c r="BC219" s="107"/>
      <c r="BD219" s="103"/>
      <c r="BE219" s="129" t="str">
        <f t="shared" si="66"/>
        <v>#REF!</v>
      </c>
      <c r="BF219" s="107"/>
      <c r="BG219" s="103"/>
      <c r="BH219" s="124" t="str">
        <f t="shared" si="67"/>
        <v>#REF!</v>
      </c>
      <c r="BI219" s="107"/>
      <c r="BJ219" s="103"/>
      <c r="BK219" s="124" t="str">
        <f t="shared" si="57"/>
        <v>#REF!</v>
      </c>
      <c r="BL219" s="107"/>
      <c r="BM219" s="103"/>
      <c r="BN219" s="124" t="str">
        <f t="shared" si="68"/>
        <v>#REF!</v>
      </c>
      <c r="BO219" s="107"/>
      <c r="BP219" s="103"/>
      <c r="BQ219" s="107"/>
      <c r="BR219" s="103"/>
      <c r="BS219" s="117" t="str">
        <f t="shared" si="30"/>
        <v>#REF!</v>
      </c>
      <c r="BT219" s="107"/>
      <c r="BU219" s="103"/>
      <c r="BV219" s="107"/>
      <c r="BW219" s="117" t="str">
        <f t="shared" si="82"/>
        <v>#REF!</v>
      </c>
      <c r="BX219" s="112"/>
      <c r="BY219" s="110">
        <v>0.0</v>
      </c>
      <c r="BZ219" s="2"/>
      <c r="CA219" s="2"/>
      <c r="CB219" s="112"/>
      <c r="CC219" s="110">
        <v>0.0</v>
      </c>
      <c r="CD219" s="112"/>
      <c r="CE219" s="110">
        <v>0.0</v>
      </c>
      <c r="CF219" s="112"/>
      <c r="CG219" s="110">
        <v>0.0</v>
      </c>
      <c r="CH219" s="112"/>
      <c r="CI219" s="110">
        <v>0.0</v>
      </c>
      <c r="CJ219" s="112"/>
      <c r="CK219" s="110">
        <v>0.0</v>
      </c>
      <c r="CL219" s="112"/>
      <c r="CM219" s="110">
        <v>0.0</v>
      </c>
      <c r="CN219" s="112"/>
      <c r="CO219" s="110">
        <v>0.0</v>
      </c>
      <c r="CP219" s="112"/>
      <c r="CQ219" s="110">
        <v>0.0</v>
      </c>
      <c r="CR219" s="113">
        <f t="shared" si="45"/>
        <v>0</v>
      </c>
      <c r="CS219" s="113">
        <f t="shared" si="26"/>
        <v>0</v>
      </c>
      <c r="CT219" s="1"/>
      <c r="CU219" s="114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16"/>
      <c r="DH219" s="116"/>
      <c r="DI219" s="116"/>
      <c r="DJ219" s="116"/>
      <c r="DK219" s="116"/>
      <c r="DL219" s="1"/>
      <c r="DM219" s="1"/>
      <c r="DN219" s="1"/>
      <c r="DO219" s="1"/>
      <c r="DP219" s="1"/>
    </row>
    <row r="220">
      <c r="A220" s="93"/>
      <c r="B220" s="185" t="str">
        <f t="shared" si="59"/>
        <v>#REF!</v>
      </c>
      <c r="C220" s="208">
        <v>23450.0</v>
      </c>
      <c r="D220" s="96" t="s">
        <v>458</v>
      </c>
      <c r="E220" s="97" t="str">
        <f t="shared" si="27"/>
        <v>N/A</v>
      </c>
      <c r="F220" s="98"/>
      <c r="G220" s="98"/>
      <c r="H220" s="98"/>
      <c r="I220" s="98"/>
      <c r="J220" s="98"/>
      <c r="K220" s="99"/>
      <c r="L220" s="98"/>
      <c r="M220" s="98"/>
      <c r="N220" s="98"/>
      <c r="O220" s="98"/>
      <c r="P220" s="45"/>
      <c r="Q220" s="100"/>
      <c r="R220" s="47"/>
      <c r="S220" s="98"/>
      <c r="T220" s="45"/>
      <c r="U220" s="45"/>
      <c r="V220" s="136">
        <v>1704.0</v>
      </c>
      <c r="W220" s="144">
        <v>0.0</v>
      </c>
      <c r="X220" s="210" t="str">
        <f t="shared" si="85"/>
        <v>#REF!</v>
      </c>
      <c r="Y220" s="140">
        <v>0.0</v>
      </c>
      <c r="Z220" s="135">
        <v>0.0</v>
      </c>
      <c r="AA220" s="110">
        <v>0.0</v>
      </c>
      <c r="AB220" s="212">
        <v>0.0</v>
      </c>
      <c r="AC220" s="110">
        <v>0.0</v>
      </c>
      <c r="AD220" s="141">
        <v>0.0</v>
      </c>
      <c r="AE220" s="110">
        <v>0.0</v>
      </c>
      <c r="AF220" s="141">
        <v>0.0</v>
      </c>
      <c r="AG220" s="110">
        <v>0.0</v>
      </c>
      <c r="AH220" s="141">
        <v>0.0</v>
      </c>
      <c r="AI220" s="110">
        <v>0.0</v>
      </c>
      <c r="AJ220" s="124" t="str">
        <f t="shared" si="83"/>
        <v>#REF!</v>
      </c>
      <c r="AK220" s="45"/>
      <c r="AL220" s="103"/>
      <c r="AM220" s="124" t="str">
        <f t="shared" si="84"/>
        <v>#REF!</v>
      </c>
      <c r="AN220" s="123"/>
      <c r="AO220" s="103"/>
      <c r="AP220" s="124" t="str">
        <f t="shared" si="63"/>
        <v>#REF!</v>
      </c>
      <c r="AQ220" s="107"/>
      <c r="AR220" s="110">
        <v>0.0</v>
      </c>
      <c r="AS220" s="124" t="str">
        <f t="shared" si="64"/>
        <v>#REF!</v>
      </c>
      <c r="AT220" s="107"/>
      <c r="AU220" s="110">
        <v>0.0</v>
      </c>
      <c r="AV220" s="107"/>
      <c r="AW220" s="110">
        <v>0.0</v>
      </c>
      <c r="AX220" s="107"/>
      <c r="AY220" s="110">
        <v>0.0</v>
      </c>
      <c r="AZ220" s="107"/>
      <c r="BA220" s="110">
        <v>0.0</v>
      </c>
      <c r="BB220" s="124" t="str">
        <f t="shared" si="65"/>
        <v>#REF!</v>
      </c>
      <c r="BC220" s="107"/>
      <c r="BD220" s="103"/>
      <c r="BE220" s="129" t="str">
        <f t="shared" si="66"/>
        <v>#REF!</v>
      </c>
      <c r="BF220" s="107"/>
      <c r="BG220" s="103"/>
      <c r="BH220" s="124" t="str">
        <f t="shared" si="67"/>
        <v>#REF!</v>
      </c>
      <c r="BI220" s="107"/>
      <c r="BJ220" s="103"/>
      <c r="BK220" s="124" t="str">
        <f t="shared" si="57"/>
        <v>#REF!</v>
      </c>
      <c r="BL220" s="107"/>
      <c r="BM220" s="103"/>
      <c r="BN220" s="124" t="str">
        <f t="shared" si="68"/>
        <v>#REF!</v>
      </c>
      <c r="BO220" s="107"/>
      <c r="BP220" s="103"/>
      <c r="BQ220" s="107"/>
      <c r="BR220" s="103"/>
      <c r="BS220" s="117" t="str">
        <f t="shared" si="30"/>
        <v>#REF!</v>
      </c>
      <c r="BT220" s="107"/>
      <c r="BU220" s="103"/>
      <c r="BV220" s="107"/>
      <c r="BW220" s="117" t="str">
        <f t="shared" si="82"/>
        <v>#REF!</v>
      </c>
      <c r="BX220" s="112"/>
      <c r="BY220" s="110">
        <v>0.0</v>
      </c>
      <c r="BZ220" s="2"/>
      <c r="CA220" s="2"/>
      <c r="CB220" s="112"/>
      <c r="CC220" s="110">
        <v>0.0</v>
      </c>
      <c r="CD220" s="112"/>
      <c r="CE220" s="110">
        <v>0.0</v>
      </c>
      <c r="CF220" s="112"/>
      <c r="CG220" s="110">
        <v>0.0</v>
      </c>
      <c r="CH220" s="112"/>
      <c r="CI220" s="110">
        <v>0.0</v>
      </c>
      <c r="CJ220" s="112"/>
      <c r="CK220" s="110">
        <v>0.0</v>
      </c>
      <c r="CL220" s="112"/>
      <c r="CM220" s="110">
        <v>0.0</v>
      </c>
      <c r="CN220" s="112"/>
      <c r="CO220" s="110">
        <v>0.0</v>
      </c>
      <c r="CP220" s="112"/>
      <c r="CQ220" s="110">
        <v>0.0</v>
      </c>
      <c r="CR220" s="113">
        <f t="shared" si="45"/>
        <v>0</v>
      </c>
      <c r="CS220" s="113">
        <f t="shared" si="26"/>
        <v>0</v>
      </c>
      <c r="CT220" s="1"/>
      <c r="CU220" s="114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16"/>
      <c r="DH220" s="116"/>
      <c r="DI220" s="116"/>
      <c r="DJ220" s="116"/>
      <c r="DK220" s="116"/>
      <c r="DL220" s="1"/>
      <c r="DM220" s="1"/>
      <c r="DN220" s="1"/>
      <c r="DO220" s="1"/>
      <c r="DP220" s="1"/>
    </row>
    <row r="221">
      <c r="A221" s="93"/>
      <c r="B221" s="185" t="str">
        <f t="shared" si="59"/>
        <v>#REF!</v>
      </c>
      <c r="C221" s="208">
        <v>23449.0</v>
      </c>
      <c r="D221" s="96" t="s">
        <v>459</v>
      </c>
      <c r="E221" s="97" t="str">
        <f t="shared" si="27"/>
        <v>N/A</v>
      </c>
      <c r="F221" s="98"/>
      <c r="G221" s="98"/>
      <c r="H221" s="98"/>
      <c r="I221" s="98"/>
      <c r="J221" s="98"/>
      <c r="K221" s="99"/>
      <c r="L221" s="98"/>
      <c r="M221" s="98"/>
      <c r="N221" s="98"/>
      <c r="O221" s="98"/>
      <c r="P221" s="98"/>
      <c r="Q221" s="100"/>
      <c r="R221" s="98"/>
      <c r="S221" s="47"/>
      <c r="T221" s="47"/>
      <c r="U221" s="45"/>
      <c r="V221" s="47"/>
      <c r="W221" s="136">
        <v>13770.4</v>
      </c>
      <c r="X221" s="139" t="str">
        <f t="shared" si="85"/>
        <v>#REF!</v>
      </c>
      <c r="Y221" s="142">
        <v>13770.4</v>
      </c>
      <c r="Z221" s="135">
        <v>0.0</v>
      </c>
      <c r="AA221" s="110">
        <v>0.0</v>
      </c>
      <c r="AB221" s="212">
        <v>0.0</v>
      </c>
      <c r="AC221" s="110">
        <v>0.0</v>
      </c>
      <c r="AD221" s="124">
        <v>0.0</v>
      </c>
      <c r="AE221" s="110">
        <v>0.0</v>
      </c>
      <c r="AF221" s="124">
        <v>0.0</v>
      </c>
      <c r="AG221" s="110">
        <v>0.0</v>
      </c>
      <c r="AH221" s="124">
        <v>0.0</v>
      </c>
      <c r="AI221" s="110">
        <v>0.0</v>
      </c>
      <c r="AJ221" s="124" t="str">
        <f t="shared" si="83"/>
        <v>#REF!</v>
      </c>
      <c r="AK221" s="45"/>
      <c r="AL221" s="103"/>
      <c r="AM221" s="124" t="str">
        <f t="shared" si="84"/>
        <v>#REF!</v>
      </c>
      <c r="AN221" s="107"/>
      <c r="AO221" s="103"/>
      <c r="AP221" s="124" t="str">
        <f t="shared" si="63"/>
        <v>#REF!</v>
      </c>
      <c r="AQ221" s="107"/>
      <c r="AR221" s="110">
        <v>0.0</v>
      </c>
      <c r="AS221" s="124" t="str">
        <f t="shared" si="64"/>
        <v>#REF!</v>
      </c>
      <c r="AT221" s="107"/>
      <c r="AU221" s="110">
        <v>0.0</v>
      </c>
      <c r="AV221" s="107"/>
      <c r="AW221" s="110">
        <v>0.0</v>
      </c>
      <c r="AX221" s="107"/>
      <c r="AY221" s="110">
        <v>0.0</v>
      </c>
      <c r="AZ221" s="107"/>
      <c r="BA221" s="110">
        <v>0.0</v>
      </c>
      <c r="BB221" s="124" t="str">
        <f t="shared" si="65"/>
        <v>#REF!</v>
      </c>
      <c r="BC221" s="107"/>
      <c r="BD221" s="103"/>
      <c r="BE221" s="129" t="str">
        <f t="shared" si="66"/>
        <v>#REF!</v>
      </c>
      <c r="BF221" s="107"/>
      <c r="BG221" s="103"/>
      <c r="BH221" s="124" t="str">
        <f t="shared" si="67"/>
        <v>#REF!</v>
      </c>
      <c r="BI221" s="107"/>
      <c r="BJ221" s="103"/>
      <c r="BK221" s="124" t="str">
        <f t="shared" si="57"/>
        <v>#REF!</v>
      </c>
      <c r="BL221" s="107"/>
      <c r="BM221" s="103"/>
      <c r="BN221" s="124" t="str">
        <f t="shared" si="68"/>
        <v>#REF!</v>
      </c>
      <c r="BO221" s="107"/>
      <c r="BP221" s="103"/>
      <c r="BQ221" s="107"/>
      <c r="BR221" s="103"/>
      <c r="BS221" s="117" t="str">
        <f t="shared" si="30"/>
        <v>#REF!</v>
      </c>
      <c r="BT221" s="107"/>
      <c r="BU221" s="103"/>
      <c r="BV221" s="107"/>
      <c r="BW221" s="117" t="str">
        <f t="shared" si="82"/>
        <v>#REF!</v>
      </c>
      <c r="BX221" s="112"/>
      <c r="BY221" s="110">
        <v>0.0</v>
      </c>
      <c r="BZ221" s="2"/>
      <c r="CA221" s="2"/>
      <c r="CB221" s="112"/>
      <c r="CC221" s="110">
        <v>0.0</v>
      </c>
      <c r="CD221" s="112"/>
      <c r="CE221" s="110">
        <v>0.0</v>
      </c>
      <c r="CF221" s="112"/>
      <c r="CG221" s="110">
        <v>0.0</v>
      </c>
      <c r="CH221" s="112"/>
      <c r="CI221" s="110">
        <v>0.0</v>
      </c>
      <c r="CJ221" s="112"/>
      <c r="CK221" s="110">
        <v>0.0</v>
      </c>
      <c r="CL221" s="112"/>
      <c r="CM221" s="110">
        <v>0.0</v>
      </c>
      <c r="CN221" s="112"/>
      <c r="CO221" s="110">
        <v>0.0</v>
      </c>
      <c r="CP221" s="112"/>
      <c r="CQ221" s="110">
        <v>0.0</v>
      </c>
      <c r="CR221" s="113">
        <f t="shared" si="45"/>
        <v>0</v>
      </c>
      <c r="CS221" s="113">
        <f t="shared" si="26"/>
        <v>0</v>
      </c>
      <c r="CT221" s="1"/>
      <c r="CU221" s="114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16"/>
      <c r="DH221" s="116"/>
      <c r="DI221" s="116"/>
      <c r="DJ221" s="116"/>
      <c r="DK221" s="116"/>
      <c r="DL221" s="1"/>
      <c r="DM221" s="1"/>
      <c r="DN221" s="1"/>
      <c r="DO221" s="1"/>
      <c r="DP221" s="1"/>
    </row>
    <row r="222">
      <c r="A222" s="189" t="s">
        <v>186</v>
      </c>
      <c r="B222" s="185" t="str">
        <f t="shared" si="59"/>
        <v>#REF!</v>
      </c>
      <c r="C222" s="208">
        <v>23448.0</v>
      </c>
      <c r="D222" s="96" t="s">
        <v>460</v>
      </c>
      <c r="E222" s="97" t="str">
        <f t="shared" si="27"/>
        <v>N/A</v>
      </c>
      <c r="F222" s="98"/>
      <c r="G222" s="98"/>
      <c r="H222" s="98"/>
      <c r="I222" s="98"/>
      <c r="J222" s="98"/>
      <c r="K222" s="99"/>
      <c r="L222" s="98"/>
      <c r="M222" s="98"/>
      <c r="N222" s="98"/>
      <c r="O222" s="98"/>
      <c r="P222" s="98"/>
      <c r="Q222" s="100"/>
      <c r="R222" s="98"/>
      <c r="S222" s="98"/>
      <c r="T222" s="45"/>
      <c r="U222" s="45"/>
      <c r="V222" s="157">
        <v>36671.04</v>
      </c>
      <c r="W222" s="135">
        <v>0.0</v>
      </c>
      <c r="X222" s="139" t="str">
        <f t="shared" si="85"/>
        <v>#REF!</v>
      </c>
      <c r="Y222" s="140">
        <v>0.0</v>
      </c>
      <c r="Z222" s="135">
        <v>0.0</v>
      </c>
      <c r="AA222" s="110">
        <v>0.0</v>
      </c>
      <c r="AB222" s="212">
        <v>-5529.76</v>
      </c>
      <c r="AC222" s="110">
        <v>-5529.76</v>
      </c>
      <c r="AD222" s="141">
        <v>0.0</v>
      </c>
      <c r="AE222" s="110">
        <v>0.0</v>
      </c>
      <c r="AF222" s="141">
        <v>0.0</v>
      </c>
      <c r="AG222" s="110">
        <v>0.0</v>
      </c>
      <c r="AH222" s="141">
        <v>0.0</v>
      </c>
      <c r="AI222" s="110">
        <v>0.0</v>
      </c>
      <c r="AJ222" s="124" t="str">
        <f t="shared" si="83"/>
        <v>#REF!</v>
      </c>
      <c r="AK222" s="45"/>
      <c r="AL222" s="103"/>
      <c r="AM222" s="124" t="str">
        <f t="shared" si="84"/>
        <v>#REF!</v>
      </c>
      <c r="AN222" s="123"/>
      <c r="AO222" s="103"/>
      <c r="AP222" s="124" t="str">
        <f t="shared" si="63"/>
        <v>#REF!</v>
      </c>
      <c r="AQ222" s="123"/>
      <c r="AR222" s="110">
        <v>0.0</v>
      </c>
      <c r="AS222" s="141" t="str">
        <f t="shared" si="64"/>
        <v>#REF!</v>
      </c>
      <c r="AT222" s="123"/>
      <c r="AU222" s="110">
        <v>0.0</v>
      </c>
      <c r="AV222" s="123"/>
      <c r="AW222" s="110">
        <v>0.0</v>
      </c>
      <c r="AX222" s="123"/>
      <c r="AY222" s="110">
        <v>0.0</v>
      </c>
      <c r="AZ222" s="107"/>
      <c r="BA222" s="110">
        <v>0.0</v>
      </c>
      <c r="BB222" s="124" t="str">
        <f t="shared" si="65"/>
        <v>#REF!</v>
      </c>
      <c r="BC222" s="107"/>
      <c r="BD222" s="103"/>
      <c r="BE222" s="129" t="str">
        <f t="shared" si="66"/>
        <v>#REF!</v>
      </c>
      <c r="BF222" s="107"/>
      <c r="BG222" s="103"/>
      <c r="BH222" s="124" t="str">
        <f t="shared" si="67"/>
        <v>#REF!</v>
      </c>
      <c r="BI222" s="107"/>
      <c r="BJ222" s="103"/>
      <c r="BK222" s="124" t="str">
        <f t="shared" si="57"/>
        <v>#REF!</v>
      </c>
      <c r="BL222" s="107"/>
      <c r="BM222" s="103"/>
      <c r="BN222" s="124" t="str">
        <f t="shared" si="68"/>
        <v>#REF!</v>
      </c>
      <c r="BO222" s="107"/>
      <c r="BP222" s="103"/>
      <c r="BQ222" s="107"/>
      <c r="BR222" s="103"/>
      <c r="BS222" s="107" t="str">
        <f t="shared" si="30"/>
        <v>#REF!</v>
      </c>
      <c r="BT222" s="107"/>
      <c r="BU222" s="103"/>
      <c r="BV222" s="107"/>
      <c r="BW222" s="107" t="str">
        <f t="shared" si="82"/>
        <v>#REF!</v>
      </c>
      <c r="BX222" s="112"/>
      <c r="BY222" s="110">
        <v>0.0</v>
      </c>
      <c r="BZ222" s="2"/>
      <c r="CA222" s="2"/>
      <c r="CB222" s="112"/>
      <c r="CC222" s="110">
        <v>0.0</v>
      </c>
      <c r="CD222" s="112"/>
      <c r="CE222" s="110">
        <v>0.0</v>
      </c>
      <c r="CF222" s="112"/>
      <c r="CG222" s="110">
        <v>0.0</v>
      </c>
      <c r="CH222" s="112"/>
      <c r="CI222" s="110">
        <v>0.0</v>
      </c>
      <c r="CJ222" s="112"/>
      <c r="CK222" s="110">
        <v>0.0</v>
      </c>
      <c r="CL222" s="112"/>
      <c r="CM222" s="110">
        <v>0.0</v>
      </c>
      <c r="CN222" s="112"/>
      <c r="CO222" s="110">
        <v>0.0</v>
      </c>
      <c r="CP222" s="112"/>
      <c r="CQ222" s="110">
        <v>0.0</v>
      </c>
      <c r="CR222" s="113">
        <f t="shared" si="45"/>
        <v>0</v>
      </c>
      <c r="CS222" s="113">
        <f t="shared" si="26"/>
        <v>0</v>
      </c>
      <c r="CT222" s="1"/>
      <c r="CU222" s="114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16"/>
      <c r="DH222" s="116"/>
      <c r="DI222" s="116"/>
      <c r="DJ222" s="116"/>
      <c r="DK222" s="116"/>
      <c r="DL222" s="1"/>
      <c r="DM222" s="1"/>
      <c r="DN222" s="1"/>
      <c r="DO222" s="1"/>
      <c r="DP222" s="1"/>
    </row>
    <row r="223">
      <c r="A223" s="93"/>
      <c r="B223" s="185" t="str">
        <f t="shared" si="59"/>
        <v>#REF!</v>
      </c>
      <c r="C223" s="208">
        <v>23446.0</v>
      </c>
      <c r="D223" s="96" t="s">
        <v>461</v>
      </c>
      <c r="E223" s="97" t="str">
        <f t="shared" si="27"/>
        <v>N/A</v>
      </c>
      <c r="F223" s="98"/>
      <c r="G223" s="98"/>
      <c r="H223" s="98"/>
      <c r="I223" s="98"/>
      <c r="J223" s="98"/>
      <c r="K223" s="99"/>
      <c r="L223" s="98"/>
      <c r="M223" s="98"/>
      <c r="N223" s="98"/>
      <c r="O223" s="98"/>
      <c r="P223" s="45"/>
      <c r="Q223" s="100"/>
      <c r="R223" s="47"/>
      <c r="S223" s="98"/>
      <c r="T223" s="45"/>
      <c r="U223" s="45"/>
      <c r="V223" s="136">
        <v>2487.75</v>
      </c>
      <c r="W223" s="135">
        <v>0.0</v>
      </c>
      <c r="X223" s="139" t="str">
        <f t="shared" si="85"/>
        <v>#REF!</v>
      </c>
      <c r="Y223" s="140">
        <v>0.0</v>
      </c>
      <c r="Z223" s="135">
        <v>0.0</v>
      </c>
      <c r="AA223" s="110">
        <v>0.0</v>
      </c>
      <c r="AB223" s="212">
        <v>0.0</v>
      </c>
      <c r="AC223" s="110">
        <v>0.0</v>
      </c>
      <c r="AD223" s="141">
        <v>0.0</v>
      </c>
      <c r="AE223" s="110">
        <v>0.0</v>
      </c>
      <c r="AF223" s="141">
        <v>0.0</v>
      </c>
      <c r="AG223" s="110">
        <v>0.0</v>
      </c>
      <c r="AH223" s="141">
        <v>0.0</v>
      </c>
      <c r="AI223" s="110">
        <v>0.0</v>
      </c>
      <c r="AJ223" s="124" t="str">
        <f t="shared" si="83"/>
        <v>#REF!</v>
      </c>
      <c r="AK223" s="45"/>
      <c r="AL223" s="103"/>
      <c r="AM223" s="124" t="str">
        <f t="shared" si="84"/>
        <v>#REF!</v>
      </c>
      <c r="AN223" s="123"/>
      <c r="AO223" s="103"/>
      <c r="AP223" s="124" t="str">
        <f t="shared" si="63"/>
        <v>#REF!</v>
      </c>
      <c r="AQ223" s="123"/>
      <c r="AR223" s="110">
        <v>0.0</v>
      </c>
      <c r="AS223" s="141" t="str">
        <f t="shared" si="64"/>
        <v>#REF!</v>
      </c>
      <c r="AT223" s="123"/>
      <c r="AU223" s="110">
        <v>0.0</v>
      </c>
      <c r="AV223" s="123"/>
      <c r="AW223" s="110">
        <v>0.0</v>
      </c>
      <c r="AX223" s="123"/>
      <c r="AY223" s="110">
        <v>0.0</v>
      </c>
      <c r="AZ223" s="107"/>
      <c r="BA223" s="110">
        <v>0.0</v>
      </c>
      <c r="BB223" s="124" t="str">
        <f t="shared" si="65"/>
        <v>#REF!</v>
      </c>
      <c r="BC223" s="107"/>
      <c r="BD223" s="103"/>
      <c r="BE223" s="129" t="str">
        <f t="shared" si="66"/>
        <v>#REF!</v>
      </c>
      <c r="BF223" s="107"/>
      <c r="BG223" s="103"/>
      <c r="BH223" s="124" t="str">
        <f t="shared" si="67"/>
        <v>#REF!</v>
      </c>
      <c r="BI223" s="107"/>
      <c r="BJ223" s="103"/>
      <c r="BK223" s="124" t="str">
        <f t="shared" si="57"/>
        <v>#REF!</v>
      </c>
      <c r="BL223" s="107"/>
      <c r="BM223" s="103"/>
      <c r="BN223" s="124" t="str">
        <f t="shared" si="68"/>
        <v>#REF!</v>
      </c>
      <c r="BO223" s="107"/>
      <c r="BP223" s="103"/>
      <c r="BQ223" s="107"/>
      <c r="BR223" s="103"/>
      <c r="BS223" s="117" t="str">
        <f t="shared" si="30"/>
        <v>#REF!</v>
      </c>
      <c r="BT223" s="107"/>
      <c r="BU223" s="103"/>
      <c r="BV223" s="107"/>
      <c r="BW223" s="117" t="str">
        <f t="shared" si="82"/>
        <v>#REF!</v>
      </c>
      <c r="BX223" s="112"/>
      <c r="BY223" s="110">
        <v>0.0</v>
      </c>
      <c r="BZ223" s="2"/>
      <c r="CA223" s="2"/>
      <c r="CB223" s="112"/>
      <c r="CC223" s="110">
        <v>0.0</v>
      </c>
      <c r="CD223" s="112"/>
      <c r="CE223" s="110">
        <v>0.0</v>
      </c>
      <c r="CF223" s="112"/>
      <c r="CG223" s="110">
        <v>0.0</v>
      </c>
      <c r="CH223" s="112"/>
      <c r="CI223" s="110">
        <v>0.0</v>
      </c>
      <c r="CJ223" s="112"/>
      <c r="CK223" s="110">
        <v>0.0</v>
      </c>
      <c r="CL223" s="112"/>
      <c r="CM223" s="110">
        <v>0.0</v>
      </c>
      <c r="CN223" s="112"/>
      <c r="CO223" s="110">
        <v>0.0</v>
      </c>
      <c r="CP223" s="112"/>
      <c r="CQ223" s="110">
        <v>0.0</v>
      </c>
      <c r="CR223" s="113">
        <f t="shared" si="45"/>
        <v>0</v>
      </c>
      <c r="CS223" s="113">
        <f t="shared" si="26"/>
        <v>0</v>
      </c>
      <c r="CT223" s="1"/>
      <c r="CU223" s="114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16"/>
      <c r="DH223" s="116"/>
      <c r="DI223" s="116"/>
      <c r="DJ223" s="116"/>
      <c r="DK223" s="116"/>
      <c r="DL223" s="1"/>
      <c r="DM223" s="1"/>
      <c r="DN223" s="1"/>
      <c r="DO223" s="1"/>
      <c r="DP223" s="1"/>
    </row>
    <row r="224">
      <c r="A224" s="93"/>
      <c r="B224" s="185" t="str">
        <f t="shared" si="59"/>
        <v>#REF!</v>
      </c>
      <c r="C224" s="208">
        <v>23443.0</v>
      </c>
      <c r="D224" s="96" t="s">
        <v>462</v>
      </c>
      <c r="E224" s="97" t="str">
        <f t="shared" si="27"/>
        <v>N/A</v>
      </c>
      <c r="F224" s="98"/>
      <c r="G224" s="98"/>
      <c r="H224" s="98"/>
      <c r="I224" s="98"/>
      <c r="J224" s="98"/>
      <c r="K224" s="99"/>
      <c r="L224" s="98"/>
      <c r="M224" s="98"/>
      <c r="N224" s="98"/>
      <c r="O224" s="98"/>
      <c r="P224" s="98"/>
      <c r="Q224" s="47"/>
      <c r="R224" s="47"/>
      <c r="S224" s="47"/>
      <c r="T224" s="47"/>
      <c r="U224" s="136">
        <v>8121.3</v>
      </c>
      <c r="V224" s="45"/>
      <c r="W224" s="135">
        <v>0.0</v>
      </c>
      <c r="X224" s="139" t="str">
        <f t="shared" si="85"/>
        <v>#REF!</v>
      </c>
      <c r="Y224" s="140">
        <v>0.0</v>
      </c>
      <c r="Z224" s="135">
        <v>0.0</v>
      </c>
      <c r="AA224" s="110">
        <v>0.0</v>
      </c>
      <c r="AB224" s="212">
        <v>0.0</v>
      </c>
      <c r="AC224" s="110">
        <v>0.0</v>
      </c>
      <c r="AD224" s="124">
        <v>0.0</v>
      </c>
      <c r="AE224" s="110">
        <v>0.0</v>
      </c>
      <c r="AF224" s="124">
        <v>0.0</v>
      </c>
      <c r="AG224" s="110">
        <v>0.0</v>
      </c>
      <c r="AH224" s="124">
        <v>0.0</v>
      </c>
      <c r="AI224" s="110">
        <v>0.0</v>
      </c>
      <c r="AJ224" s="124" t="str">
        <f t="shared" si="83"/>
        <v>#REF!</v>
      </c>
      <c r="AK224" s="45"/>
      <c r="AL224" s="103"/>
      <c r="AM224" s="124" t="str">
        <f t="shared" si="84"/>
        <v>#REF!</v>
      </c>
      <c r="AN224" s="107"/>
      <c r="AO224" s="103"/>
      <c r="AP224" s="124" t="str">
        <f t="shared" si="63"/>
        <v>#REF!</v>
      </c>
      <c r="AQ224" s="107"/>
      <c r="AR224" s="110">
        <v>0.0</v>
      </c>
      <c r="AS224" s="124" t="str">
        <f t="shared" si="64"/>
        <v>#REF!</v>
      </c>
      <c r="AT224" s="107"/>
      <c r="AU224" s="110">
        <v>0.0</v>
      </c>
      <c r="AV224" s="107"/>
      <c r="AW224" s="110">
        <v>0.0</v>
      </c>
      <c r="AX224" s="107"/>
      <c r="AY224" s="110">
        <v>0.0</v>
      </c>
      <c r="AZ224" s="107"/>
      <c r="BA224" s="110">
        <v>0.0</v>
      </c>
      <c r="BB224" s="124" t="str">
        <f t="shared" si="65"/>
        <v>#REF!</v>
      </c>
      <c r="BC224" s="107"/>
      <c r="BD224" s="103"/>
      <c r="BE224" s="129" t="str">
        <f t="shared" si="66"/>
        <v>#REF!</v>
      </c>
      <c r="BF224" s="107"/>
      <c r="BG224" s="103"/>
      <c r="BH224" s="124" t="str">
        <f t="shared" si="67"/>
        <v>#REF!</v>
      </c>
      <c r="BI224" s="107"/>
      <c r="BJ224" s="103"/>
      <c r="BK224" s="124" t="str">
        <f t="shared" si="57"/>
        <v>#REF!</v>
      </c>
      <c r="BL224" s="107"/>
      <c r="BM224" s="103"/>
      <c r="BN224" s="124" t="str">
        <f t="shared" si="68"/>
        <v>#REF!</v>
      </c>
      <c r="BO224" s="107"/>
      <c r="BP224" s="103"/>
      <c r="BQ224" s="107"/>
      <c r="BR224" s="103"/>
      <c r="BS224" s="117" t="str">
        <f t="shared" si="30"/>
        <v>#REF!</v>
      </c>
      <c r="BT224" s="107"/>
      <c r="BU224" s="103"/>
      <c r="BV224" s="107"/>
      <c r="BW224" s="117" t="str">
        <f t="shared" si="82"/>
        <v>#REF!</v>
      </c>
      <c r="BX224" s="112"/>
      <c r="BY224" s="110">
        <v>0.0</v>
      </c>
      <c r="BZ224" s="2"/>
      <c r="CA224" s="2"/>
      <c r="CB224" s="112"/>
      <c r="CC224" s="110">
        <v>0.0</v>
      </c>
      <c r="CD224" s="112"/>
      <c r="CE224" s="110">
        <v>0.0</v>
      </c>
      <c r="CF224" s="112"/>
      <c r="CG224" s="110">
        <v>0.0</v>
      </c>
      <c r="CH224" s="112"/>
      <c r="CI224" s="110">
        <v>0.0</v>
      </c>
      <c r="CJ224" s="112"/>
      <c r="CK224" s="110">
        <v>0.0</v>
      </c>
      <c r="CL224" s="112"/>
      <c r="CM224" s="110">
        <v>0.0</v>
      </c>
      <c r="CN224" s="112"/>
      <c r="CO224" s="110">
        <v>0.0</v>
      </c>
      <c r="CP224" s="112"/>
      <c r="CQ224" s="110">
        <v>0.0</v>
      </c>
      <c r="CR224" s="113">
        <f t="shared" si="45"/>
        <v>0</v>
      </c>
      <c r="CS224" s="113">
        <f t="shared" si="26"/>
        <v>0</v>
      </c>
      <c r="CT224" s="1"/>
      <c r="CU224" s="114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16"/>
      <c r="DH224" s="116"/>
      <c r="DI224" s="116"/>
      <c r="DJ224" s="116"/>
      <c r="DK224" s="116"/>
      <c r="DL224" s="1"/>
      <c r="DM224" s="1"/>
      <c r="DN224" s="1"/>
      <c r="DO224" s="1"/>
      <c r="DP224" s="1"/>
    </row>
    <row r="225">
      <c r="A225" s="93"/>
      <c r="B225" s="185" t="str">
        <f t="shared" si="59"/>
        <v>#REF!</v>
      </c>
      <c r="C225" s="208">
        <v>23441.0</v>
      </c>
      <c r="D225" s="96" t="s">
        <v>463</v>
      </c>
      <c r="E225" s="97" t="str">
        <f t="shared" si="27"/>
        <v>N/A</v>
      </c>
      <c r="F225" s="98"/>
      <c r="G225" s="98"/>
      <c r="H225" s="98"/>
      <c r="I225" s="98"/>
      <c r="J225" s="98"/>
      <c r="K225" s="99"/>
      <c r="L225" s="98"/>
      <c r="M225" s="98"/>
      <c r="N225" s="98"/>
      <c r="O225" s="98"/>
      <c r="P225" s="98"/>
      <c r="Q225" s="100"/>
      <c r="R225" s="47"/>
      <c r="S225" s="98"/>
      <c r="T225" s="45"/>
      <c r="U225" s="136">
        <v>10503.08</v>
      </c>
      <c r="V225" s="45"/>
      <c r="W225" s="136">
        <v>1676.0</v>
      </c>
      <c r="X225" s="139" t="str">
        <f t="shared" si="85"/>
        <v>#REF!</v>
      </c>
      <c r="Y225" s="142">
        <v>1676.0</v>
      </c>
      <c r="Z225" s="135">
        <v>0.0</v>
      </c>
      <c r="AA225" s="110">
        <v>0.0</v>
      </c>
      <c r="AB225" s="141">
        <v>0.0</v>
      </c>
      <c r="AC225" s="110">
        <v>0.0</v>
      </c>
      <c r="AD225" s="124">
        <v>0.0</v>
      </c>
      <c r="AE225" s="110">
        <v>0.0</v>
      </c>
      <c r="AF225" s="124">
        <v>0.0</v>
      </c>
      <c r="AG225" s="110">
        <v>0.0</v>
      </c>
      <c r="AH225" s="124">
        <v>0.0</v>
      </c>
      <c r="AI225" s="110">
        <v>0.0</v>
      </c>
      <c r="AJ225" s="124" t="str">
        <f t="shared" si="83"/>
        <v>#REF!</v>
      </c>
      <c r="AK225" s="45"/>
      <c r="AL225" s="103"/>
      <c r="AM225" s="124" t="str">
        <f t="shared" si="84"/>
        <v>#REF!</v>
      </c>
      <c r="AN225" s="107"/>
      <c r="AO225" s="103"/>
      <c r="AP225" s="124" t="str">
        <f t="shared" si="63"/>
        <v>#REF!</v>
      </c>
      <c r="AQ225" s="107"/>
      <c r="AR225" s="110">
        <v>0.0</v>
      </c>
      <c r="AS225" s="124" t="str">
        <f t="shared" si="64"/>
        <v>#REF!</v>
      </c>
      <c r="AT225" s="107"/>
      <c r="AU225" s="110">
        <v>0.0</v>
      </c>
      <c r="AV225" s="107"/>
      <c r="AW225" s="110">
        <v>0.0</v>
      </c>
      <c r="AX225" s="107"/>
      <c r="AY225" s="110">
        <v>0.0</v>
      </c>
      <c r="AZ225" s="107"/>
      <c r="BA225" s="110">
        <v>0.0</v>
      </c>
      <c r="BB225" s="124" t="str">
        <f t="shared" si="65"/>
        <v>#REF!</v>
      </c>
      <c r="BC225" s="107"/>
      <c r="BD225" s="103"/>
      <c r="BE225" s="129" t="str">
        <f t="shared" si="66"/>
        <v>#REF!</v>
      </c>
      <c r="BF225" s="107"/>
      <c r="BG225" s="103"/>
      <c r="BH225" s="124" t="str">
        <f t="shared" si="67"/>
        <v>#REF!</v>
      </c>
      <c r="BI225" s="107"/>
      <c r="BJ225" s="103"/>
      <c r="BK225" s="124" t="str">
        <f t="shared" si="57"/>
        <v>#REF!</v>
      </c>
      <c r="BL225" s="107"/>
      <c r="BM225" s="103"/>
      <c r="BN225" s="124" t="str">
        <f t="shared" si="68"/>
        <v>#REF!</v>
      </c>
      <c r="BO225" s="107"/>
      <c r="BP225" s="103"/>
      <c r="BQ225" s="107"/>
      <c r="BR225" s="103"/>
      <c r="BS225" s="117" t="str">
        <f t="shared" si="30"/>
        <v>#REF!</v>
      </c>
      <c r="BT225" s="107"/>
      <c r="BU225" s="103"/>
      <c r="BV225" s="107"/>
      <c r="BW225" s="117" t="str">
        <f t="shared" si="82"/>
        <v>#REF!</v>
      </c>
      <c r="BX225" s="112"/>
      <c r="BY225" s="110">
        <v>0.0</v>
      </c>
      <c r="BZ225" s="2"/>
      <c r="CA225" s="2"/>
      <c r="CB225" s="112"/>
      <c r="CC225" s="110">
        <v>0.0</v>
      </c>
      <c r="CD225" s="112"/>
      <c r="CE225" s="110">
        <v>0.0</v>
      </c>
      <c r="CF225" s="112"/>
      <c r="CG225" s="110">
        <v>0.0</v>
      </c>
      <c r="CH225" s="112"/>
      <c r="CI225" s="110">
        <v>0.0</v>
      </c>
      <c r="CJ225" s="112"/>
      <c r="CK225" s="110">
        <v>0.0</v>
      </c>
      <c r="CL225" s="112"/>
      <c r="CM225" s="110">
        <v>0.0</v>
      </c>
      <c r="CN225" s="112"/>
      <c r="CO225" s="110">
        <v>0.0</v>
      </c>
      <c r="CP225" s="112"/>
      <c r="CQ225" s="110">
        <v>0.0</v>
      </c>
      <c r="CR225" s="113">
        <f t="shared" si="45"/>
        <v>0</v>
      </c>
      <c r="CS225" s="113">
        <f t="shared" si="26"/>
        <v>0</v>
      </c>
      <c r="CT225" s="1"/>
      <c r="CU225" s="114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16"/>
      <c r="DH225" s="116"/>
      <c r="DI225" s="116"/>
      <c r="DJ225" s="116"/>
      <c r="DK225" s="116"/>
      <c r="DL225" s="1"/>
      <c r="DM225" s="1"/>
      <c r="DN225" s="1"/>
      <c r="DO225" s="1"/>
      <c r="DP225" s="1"/>
    </row>
    <row r="226">
      <c r="A226" s="93"/>
      <c r="B226" s="216" t="str">
        <f t="shared" si="59"/>
        <v>#REF!</v>
      </c>
      <c r="C226" s="208">
        <v>23439.0</v>
      </c>
      <c r="D226" s="96" t="s">
        <v>464</v>
      </c>
      <c r="E226" s="97" t="str">
        <f t="shared" si="27"/>
        <v>N/A</v>
      </c>
      <c r="F226" s="98"/>
      <c r="G226" s="98"/>
      <c r="H226" s="98"/>
      <c r="I226" s="98"/>
      <c r="J226" s="98"/>
      <c r="K226" s="99"/>
      <c r="L226" s="98"/>
      <c r="M226" s="98"/>
      <c r="N226" s="98"/>
      <c r="O226" s="98"/>
      <c r="P226" s="217"/>
      <c r="Q226" s="100"/>
      <c r="R226" s="47"/>
      <c r="S226" s="98"/>
      <c r="T226" s="45"/>
      <c r="U226" s="136">
        <v>1733.4</v>
      </c>
      <c r="V226" s="45"/>
      <c r="W226" s="135">
        <v>0.0</v>
      </c>
      <c r="X226" s="139" t="str">
        <f t="shared" si="85"/>
        <v>#REF!</v>
      </c>
      <c r="Y226" s="140">
        <v>0.0</v>
      </c>
      <c r="Z226" s="135">
        <v>0.0</v>
      </c>
      <c r="AA226" s="110">
        <v>0.0</v>
      </c>
      <c r="AB226" s="141">
        <v>0.0</v>
      </c>
      <c r="AC226" s="110">
        <v>0.0</v>
      </c>
      <c r="AD226" s="124">
        <v>0.0</v>
      </c>
      <c r="AE226" s="110">
        <v>0.0</v>
      </c>
      <c r="AF226" s="124">
        <v>0.0</v>
      </c>
      <c r="AG226" s="110">
        <v>0.0</v>
      </c>
      <c r="AH226" s="124">
        <v>0.0</v>
      </c>
      <c r="AI226" s="110">
        <v>0.0</v>
      </c>
      <c r="AJ226" s="124" t="str">
        <f t="shared" si="83"/>
        <v>#REF!</v>
      </c>
      <c r="AK226" s="45"/>
      <c r="AL226" s="103"/>
      <c r="AM226" s="124" t="str">
        <f t="shared" si="84"/>
        <v>#REF!</v>
      </c>
      <c r="AN226" s="107"/>
      <c r="AO226" s="103"/>
      <c r="AP226" s="124" t="str">
        <f t="shared" si="63"/>
        <v>#REF!</v>
      </c>
      <c r="AQ226" s="107"/>
      <c r="AR226" s="110">
        <v>0.0</v>
      </c>
      <c r="AS226" s="124" t="str">
        <f t="shared" si="64"/>
        <v>#REF!</v>
      </c>
      <c r="AT226" s="107"/>
      <c r="AU226" s="110">
        <v>0.0</v>
      </c>
      <c r="AV226" s="107"/>
      <c r="AW226" s="110">
        <v>0.0</v>
      </c>
      <c r="AX226" s="107"/>
      <c r="AY226" s="110">
        <v>0.0</v>
      </c>
      <c r="AZ226" s="107"/>
      <c r="BA226" s="110">
        <v>0.0</v>
      </c>
      <c r="BB226" s="124" t="str">
        <f t="shared" si="65"/>
        <v>#REF!</v>
      </c>
      <c r="BC226" s="107"/>
      <c r="BD226" s="103"/>
      <c r="BE226" s="129" t="str">
        <f t="shared" si="66"/>
        <v>#REF!</v>
      </c>
      <c r="BF226" s="107"/>
      <c r="BG226" s="103"/>
      <c r="BH226" s="124" t="str">
        <f t="shared" si="67"/>
        <v>#REF!</v>
      </c>
      <c r="BI226" s="107"/>
      <c r="BJ226" s="103"/>
      <c r="BK226" s="124" t="str">
        <f t="shared" si="57"/>
        <v>#REF!</v>
      </c>
      <c r="BL226" s="107"/>
      <c r="BM226" s="103"/>
      <c r="BN226" s="124" t="str">
        <f t="shared" si="68"/>
        <v>#REF!</v>
      </c>
      <c r="BO226" s="107"/>
      <c r="BP226" s="103"/>
      <c r="BQ226" s="107"/>
      <c r="BR226" s="103"/>
      <c r="BS226" s="117" t="str">
        <f t="shared" si="30"/>
        <v>#REF!</v>
      </c>
      <c r="BT226" s="107"/>
      <c r="BU226" s="103"/>
      <c r="BV226" s="107"/>
      <c r="BW226" s="117" t="str">
        <f t="shared" si="82"/>
        <v>#REF!</v>
      </c>
      <c r="BX226" s="112"/>
      <c r="BY226" s="110">
        <v>0.0</v>
      </c>
      <c r="BZ226" s="2"/>
      <c r="CA226" s="2"/>
      <c r="CB226" s="112"/>
      <c r="CC226" s="110">
        <v>0.0</v>
      </c>
      <c r="CD226" s="112"/>
      <c r="CE226" s="110">
        <v>0.0</v>
      </c>
      <c r="CF226" s="112"/>
      <c r="CG226" s="110">
        <v>0.0</v>
      </c>
      <c r="CH226" s="112"/>
      <c r="CI226" s="110">
        <v>0.0</v>
      </c>
      <c r="CJ226" s="112"/>
      <c r="CK226" s="110">
        <v>0.0</v>
      </c>
      <c r="CL226" s="112"/>
      <c r="CM226" s="110">
        <v>0.0</v>
      </c>
      <c r="CN226" s="112"/>
      <c r="CO226" s="110">
        <v>0.0</v>
      </c>
      <c r="CP226" s="112"/>
      <c r="CQ226" s="110">
        <v>0.0</v>
      </c>
      <c r="CR226" s="113">
        <f t="shared" si="45"/>
        <v>0</v>
      </c>
      <c r="CS226" s="113">
        <f t="shared" si="26"/>
        <v>0</v>
      </c>
      <c r="CT226" s="1"/>
      <c r="CU226" s="114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16"/>
      <c r="DH226" s="116"/>
      <c r="DI226" s="116"/>
      <c r="DJ226" s="116"/>
      <c r="DK226" s="116"/>
      <c r="DL226" s="1"/>
      <c r="DM226" s="1"/>
      <c r="DN226" s="1"/>
      <c r="DO226" s="1"/>
      <c r="DP226" s="1"/>
    </row>
    <row r="227">
      <c r="A227" s="93"/>
      <c r="B227" s="216" t="str">
        <f t="shared" si="59"/>
        <v>#REF!</v>
      </c>
      <c r="C227" s="208">
        <v>23437.0</v>
      </c>
      <c r="D227" s="96" t="s">
        <v>465</v>
      </c>
      <c r="E227" s="97" t="str">
        <f t="shared" si="27"/>
        <v>N/A</v>
      </c>
      <c r="F227" s="98"/>
      <c r="G227" s="98"/>
      <c r="H227" s="98"/>
      <c r="I227" s="98"/>
      <c r="J227" s="98"/>
      <c r="K227" s="99"/>
      <c r="L227" s="98"/>
      <c r="M227" s="98"/>
      <c r="N227" s="98"/>
      <c r="O227" s="98"/>
      <c r="P227" s="98"/>
      <c r="Q227" s="100"/>
      <c r="R227" s="98"/>
      <c r="S227" s="98"/>
      <c r="T227" s="136">
        <v>5439.2</v>
      </c>
      <c r="U227" s="45"/>
      <c r="V227" s="45"/>
      <c r="W227" s="135">
        <v>0.0</v>
      </c>
      <c r="X227" s="139" t="str">
        <f t="shared" si="85"/>
        <v>#REF!</v>
      </c>
      <c r="Y227" s="140">
        <v>0.0</v>
      </c>
      <c r="Z227" s="135">
        <v>0.0</v>
      </c>
      <c r="AA227" s="110">
        <v>0.0</v>
      </c>
      <c r="AB227" s="141">
        <v>0.0</v>
      </c>
      <c r="AC227" s="110">
        <v>0.0</v>
      </c>
      <c r="AD227" s="124">
        <v>0.0</v>
      </c>
      <c r="AE227" s="110">
        <v>0.0</v>
      </c>
      <c r="AF227" s="124">
        <v>0.0</v>
      </c>
      <c r="AG227" s="110">
        <v>0.0</v>
      </c>
      <c r="AH227" s="124">
        <v>0.0</v>
      </c>
      <c r="AI227" s="110">
        <v>0.0</v>
      </c>
      <c r="AJ227" s="124" t="str">
        <f t="shared" si="83"/>
        <v>#REF!</v>
      </c>
      <c r="AK227" s="45"/>
      <c r="AL227" s="103"/>
      <c r="AM227" s="124" t="str">
        <f t="shared" si="84"/>
        <v>#REF!</v>
      </c>
      <c r="AN227" s="107"/>
      <c r="AO227" s="103"/>
      <c r="AP227" s="124" t="str">
        <f t="shared" si="63"/>
        <v>#REF!</v>
      </c>
      <c r="AQ227" s="107"/>
      <c r="AR227" s="110">
        <v>0.0</v>
      </c>
      <c r="AS227" s="124" t="str">
        <f t="shared" si="64"/>
        <v>#REF!</v>
      </c>
      <c r="AT227" s="107"/>
      <c r="AU227" s="110">
        <v>0.0</v>
      </c>
      <c r="AV227" s="107"/>
      <c r="AW227" s="110">
        <v>0.0</v>
      </c>
      <c r="AX227" s="107"/>
      <c r="AY227" s="110">
        <v>0.0</v>
      </c>
      <c r="AZ227" s="107"/>
      <c r="BA227" s="110">
        <v>0.0</v>
      </c>
      <c r="BB227" s="124" t="str">
        <f t="shared" si="65"/>
        <v>#REF!</v>
      </c>
      <c r="BC227" s="107"/>
      <c r="BD227" s="103"/>
      <c r="BE227" s="129" t="str">
        <f t="shared" si="66"/>
        <v>#REF!</v>
      </c>
      <c r="BF227" s="107"/>
      <c r="BG227" s="103"/>
      <c r="BH227" s="124" t="str">
        <f t="shared" si="67"/>
        <v>#REF!</v>
      </c>
      <c r="BI227" s="107"/>
      <c r="BJ227" s="103"/>
      <c r="BK227" s="124" t="str">
        <f t="shared" si="57"/>
        <v>#REF!</v>
      </c>
      <c r="BL227" s="107"/>
      <c r="BM227" s="103"/>
      <c r="BN227" s="124" t="str">
        <f t="shared" si="68"/>
        <v>#REF!</v>
      </c>
      <c r="BO227" s="107"/>
      <c r="BP227" s="103"/>
      <c r="BQ227" s="107"/>
      <c r="BR227" s="103"/>
      <c r="BS227" s="117" t="str">
        <f t="shared" si="30"/>
        <v>#REF!</v>
      </c>
      <c r="BT227" s="107"/>
      <c r="BU227" s="103"/>
      <c r="BV227" s="107"/>
      <c r="BW227" s="117" t="str">
        <f t="shared" si="82"/>
        <v>#REF!</v>
      </c>
      <c r="BX227" s="112"/>
      <c r="BY227" s="110">
        <v>0.0</v>
      </c>
      <c r="BZ227" s="2"/>
      <c r="CA227" s="2"/>
      <c r="CB227" s="112"/>
      <c r="CC227" s="110">
        <v>0.0</v>
      </c>
      <c r="CD227" s="112"/>
      <c r="CE227" s="110">
        <v>0.0</v>
      </c>
      <c r="CF227" s="112"/>
      <c r="CG227" s="110">
        <v>0.0</v>
      </c>
      <c r="CH227" s="112"/>
      <c r="CI227" s="110">
        <v>0.0</v>
      </c>
      <c r="CJ227" s="112"/>
      <c r="CK227" s="110">
        <v>0.0</v>
      </c>
      <c r="CL227" s="112"/>
      <c r="CM227" s="110">
        <v>0.0</v>
      </c>
      <c r="CN227" s="112"/>
      <c r="CO227" s="110">
        <v>0.0</v>
      </c>
      <c r="CP227" s="112"/>
      <c r="CQ227" s="110">
        <v>0.0</v>
      </c>
      <c r="CR227" s="113">
        <f t="shared" si="45"/>
        <v>0</v>
      </c>
      <c r="CS227" s="113">
        <f t="shared" si="26"/>
        <v>0</v>
      </c>
      <c r="CT227" s="1"/>
      <c r="CU227" s="114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16"/>
      <c r="DH227" s="116"/>
      <c r="DI227" s="116"/>
      <c r="DJ227" s="116"/>
      <c r="DK227" s="116"/>
      <c r="DL227" s="1"/>
      <c r="DM227" s="1"/>
      <c r="DN227" s="1"/>
      <c r="DO227" s="1"/>
      <c r="DP227" s="1"/>
    </row>
    <row r="228">
      <c r="A228" s="93"/>
      <c r="B228" s="216" t="str">
        <f t="shared" si="59"/>
        <v>#REF!</v>
      </c>
      <c r="C228" s="208">
        <v>23436.0</v>
      </c>
      <c r="D228" s="96" t="s">
        <v>466</v>
      </c>
      <c r="E228" s="97" t="str">
        <f t="shared" si="27"/>
        <v>N/A</v>
      </c>
      <c r="F228" s="98"/>
      <c r="G228" s="98"/>
      <c r="H228" s="98"/>
      <c r="I228" s="98"/>
      <c r="J228" s="98"/>
      <c r="K228" s="99"/>
      <c r="L228" s="98"/>
      <c r="M228" s="98"/>
      <c r="N228" s="98"/>
      <c r="O228" s="98"/>
      <c r="P228" s="98"/>
      <c r="Q228" s="100"/>
      <c r="R228" s="98"/>
      <c r="S228" s="98"/>
      <c r="T228" s="136">
        <v>15450.8</v>
      </c>
      <c r="U228" s="45"/>
      <c r="V228" s="45"/>
      <c r="W228" s="135">
        <v>0.0</v>
      </c>
      <c r="X228" s="139" t="str">
        <f t="shared" si="85"/>
        <v>#REF!</v>
      </c>
      <c r="Y228" s="140">
        <v>0.0</v>
      </c>
      <c r="Z228" s="135">
        <v>0.0</v>
      </c>
      <c r="AA228" s="110">
        <v>0.0</v>
      </c>
      <c r="AB228" s="141">
        <v>0.0</v>
      </c>
      <c r="AC228" s="110">
        <v>0.0</v>
      </c>
      <c r="AD228" s="124">
        <v>0.0</v>
      </c>
      <c r="AE228" s="110">
        <v>0.0</v>
      </c>
      <c r="AF228" s="124">
        <v>0.0</v>
      </c>
      <c r="AG228" s="110">
        <v>0.0</v>
      </c>
      <c r="AH228" s="124">
        <v>0.0</v>
      </c>
      <c r="AI228" s="110">
        <v>0.0</v>
      </c>
      <c r="AJ228" s="124" t="str">
        <f t="shared" si="83"/>
        <v>#REF!</v>
      </c>
      <c r="AK228" s="45"/>
      <c r="AL228" s="103"/>
      <c r="AM228" s="124" t="str">
        <f t="shared" si="84"/>
        <v>#REF!</v>
      </c>
      <c r="AN228" s="107"/>
      <c r="AO228" s="103"/>
      <c r="AP228" s="124" t="str">
        <f t="shared" si="63"/>
        <v>#REF!</v>
      </c>
      <c r="AQ228" s="107"/>
      <c r="AR228" s="110">
        <v>0.0</v>
      </c>
      <c r="AS228" s="124" t="str">
        <f t="shared" si="64"/>
        <v>#REF!</v>
      </c>
      <c r="AT228" s="107"/>
      <c r="AU228" s="110">
        <v>0.0</v>
      </c>
      <c r="AV228" s="107"/>
      <c r="AW228" s="110">
        <v>0.0</v>
      </c>
      <c r="AX228" s="107"/>
      <c r="AY228" s="110">
        <v>0.0</v>
      </c>
      <c r="AZ228" s="107"/>
      <c r="BA228" s="110">
        <v>0.0</v>
      </c>
      <c r="BB228" s="124" t="str">
        <f t="shared" si="65"/>
        <v>#REF!</v>
      </c>
      <c r="BC228" s="107"/>
      <c r="BD228" s="103"/>
      <c r="BE228" s="129" t="str">
        <f t="shared" si="66"/>
        <v>#REF!</v>
      </c>
      <c r="BF228" s="107"/>
      <c r="BG228" s="103"/>
      <c r="BH228" s="124" t="str">
        <f t="shared" si="67"/>
        <v>#REF!</v>
      </c>
      <c r="BI228" s="107"/>
      <c r="BJ228" s="103"/>
      <c r="BK228" s="124" t="str">
        <f t="shared" si="57"/>
        <v>#REF!</v>
      </c>
      <c r="BL228" s="107"/>
      <c r="BM228" s="103"/>
      <c r="BN228" s="124" t="str">
        <f t="shared" si="68"/>
        <v>#REF!</v>
      </c>
      <c r="BO228" s="107"/>
      <c r="BP228" s="103"/>
      <c r="BQ228" s="107"/>
      <c r="BR228" s="103"/>
      <c r="BS228" s="117" t="str">
        <f t="shared" si="30"/>
        <v>#REF!</v>
      </c>
      <c r="BT228" s="107"/>
      <c r="BU228" s="103"/>
      <c r="BV228" s="107"/>
      <c r="BW228" s="117" t="str">
        <f t="shared" si="82"/>
        <v>#REF!</v>
      </c>
      <c r="BX228" s="112"/>
      <c r="BY228" s="110">
        <v>0.0</v>
      </c>
      <c r="BZ228" s="2"/>
      <c r="CA228" s="2"/>
      <c r="CB228" s="112"/>
      <c r="CC228" s="110">
        <v>0.0</v>
      </c>
      <c r="CD228" s="112"/>
      <c r="CE228" s="110">
        <v>0.0</v>
      </c>
      <c r="CF228" s="112"/>
      <c r="CG228" s="110">
        <v>0.0</v>
      </c>
      <c r="CH228" s="112"/>
      <c r="CI228" s="110">
        <v>0.0</v>
      </c>
      <c r="CJ228" s="112"/>
      <c r="CK228" s="110">
        <v>0.0</v>
      </c>
      <c r="CL228" s="112"/>
      <c r="CM228" s="110">
        <v>0.0</v>
      </c>
      <c r="CN228" s="112"/>
      <c r="CO228" s="110">
        <v>0.0</v>
      </c>
      <c r="CP228" s="112"/>
      <c r="CQ228" s="110">
        <v>0.0</v>
      </c>
      <c r="CR228" s="113">
        <f t="shared" si="45"/>
        <v>0</v>
      </c>
      <c r="CS228" s="113">
        <f t="shared" si="26"/>
        <v>0</v>
      </c>
      <c r="CT228" s="1"/>
      <c r="CU228" s="114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16"/>
      <c r="DH228" s="116"/>
      <c r="DI228" s="116"/>
      <c r="DJ228" s="116"/>
      <c r="DK228" s="116"/>
      <c r="DL228" s="1"/>
      <c r="DM228" s="1"/>
      <c r="DN228" s="1"/>
      <c r="DO228" s="1"/>
      <c r="DP228" s="1"/>
    </row>
    <row r="229">
      <c r="A229" s="93"/>
      <c r="B229" s="216" t="str">
        <f t="shared" si="59"/>
        <v>#REF!</v>
      </c>
      <c r="C229" s="208">
        <v>23434.0</v>
      </c>
      <c r="D229" s="96" t="s">
        <v>467</v>
      </c>
      <c r="E229" s="97" t="str">
        <f t="shared" si="27"/>
        <v>N/A</v>
      </c>
      <c r="F229" s="98"/>
      <c r="G229" s="98"/>
      <c r="H229" s="98"/>
      <c r="I229" s="98"/>
      <c r="J229" s="98"/>
      <c r="K229" s="99"/>
      <c r="L229" s="98"/>
      <c r="M229" s="98"/>
      <c r="N229" s="98"/>
      <c r="O229" s="98"/>
      <c r="P229" s="98"/>
      <c r="Q229" s="100"/>
      <c r="R229" s="98"/>
      <c r="S229" s="98"/>
      <c r="T229" s="136">
        <v>4112.86</v>
      </c>
      <c r="U229" s="45"/>
      <c r="V229" s="45"/>
      <c r="W229" s="135">
        <v>0.0</v>
      </c>
      <c r="X229" s="139" t="str">
        <f t="shared" si="85"/>
        <v>#REF!</v>
      </c>
      <c r="Y229" s="140">
        <v>0.0</v>
      </c>
      <c r="Z229" s="135">
        <v>0.0</v>
      </c>
      <c r="AA229" s="110">
        <v>0.0</v>
      </c>
      <c r="AB229" s="141">
        <v>0.0</v>
      </c>
      <c r="AC229" s="110">
        <v>0.0</v>
      </c>
      <c r="AD229" s="124">
        <v>0.0</v>
      </c>
      <c r="AE229" s="110">
        <v>0.0</v>
      </c>
      <c r="AF229" s="124">
        <v>0.0</v>
      </c>
      <c r="AG229" s="110">
        <v>0.0</v>
      </c>
      <c r="AH229" s="124">
        <v>0.0</v>
      </c>
      <c r="AI229" s="110">
        <v>0.0</v>
      </c>
      <c r="AJ229" s="124" t="str">
        <f t="shared" si="83"/>
        <v>#REF!</v>
      </c>
      <c r="AK229" s="45"/>
      <c r="AL229" s="103"/>
      <c r="AM229" s="124" t="str">
        <f t="shared" si="84"/>
        <v>#REF!</v>
      </c>
      <c r="AN229" s="107"/>
      <c r="AO229" s="103"/>
      <c r="AP229" s="124" t="str">
        <f t="shared" si="63"/>
        <v>#REF!</v>
      </c>
      <c r="AQ229" s="107"/>
      <c r="AR229" s="110">
        <v>0.0</v>
      </c>
      <c r="AS229" s="124" t="str">
        <f t="shared" si="64"/>
        <v>#REF!</v>
      </c>
      <c r="AT229" s="107"/>
      <c r="AU229" s="110">
        <v>0.0</v>
      </c>
      <c r="AV229" s="107"/>
      <c r="AW229" s="110">
        <v>0.0</v>
      </c>
      <c r="AX229" s="107"/>
      <c r="AY229" s="110">
        <v>0.0</v>
      </c>
      <c r="AZ229" s="107"/>
      <c r="BA229" s="110">
        <v>0.0</v>
      </c>
      <c r="BB229" s="124" t="str">
        <f t="shared" si="65"/>
        <v>#REF!</v>
      </c>
      <c r="BC229" s="107"/>
      <c r="BD229" s="103"/>
      <c r="BE229" s="129" t="str">
        <f t="shared" si="66"/>
        <v>#REF!</v>
      </c>
      <c r="BF229" s="107"/>
      <c r="BG229" s="103"/>
      <c r="BH229" s="124" t="str">
        <f t="shared" si="67"/>
        <v>#REF!</v>
      </c>
      <c r="BI229" s="107"/>
      <c r="BJ229" s="103"/>
      <c r="BK229" s="124" t="str">
        <f t="shared" si="57"/>
        <v>#REF!</v>
      </c>
      <c r="BL229" s="107"/>
      <c r="BM229" s="103"/>
      <c r="BN229" s="124" t="str">
        <f t="shared" si="68"/>
        <v>#REF!</v>
      </c>
      <c r="BO229" s="107"/>
      <c r="BP229" s="103"/>
      <c r="BQ229" s="107"/>
      <c r="BR229" s="103"/>
      <c r="BS229" s="117" t="str">
        <f t="shared" si="30"/>
        <v>#REF!</v>
      </c>
      <c r="BT229" s="107"/>
      <c r="BU229" s="103"/>
      <c r="BV229" s="107"/>
      <c r="BW229" s="117" t="str">
        <f t="shared" si="82"/>
        <v>#REF!</v>
      </c>
      <c r="BX229" s="112"/>
      <c r="BY229" s="110">
        <v>0.0</v>
      </c>
      <c r="BZ229" s="2"/>
      <c r="CA229" s="2"/>
      <c r="CB229" s="112"/>
      <c r="CC229" s="110">
        <v>0.0</v>
      </c>
      <c r="CD229" s="112"/>
      <c r="CE229" s="110">
        <v>0.0</v>
      </c>
      <c r="CF229" s="112"/>
      <c r="CG229" s="110">
        <v>0.0</v>
      </c>
      <c r="CH229" s="112"/>
      <c r="CI229" s="110">
        <v>0.0</v>
      </c>
      <c r="CJ229" s="112"/>
      <c r="CK229" s="110">
        <v>0.0</v>
      </c>
      <c r="CL229" s="112"/>
      <c r="CM229" s="110">
        <v>0.0</v>
      </c>
      <c r="CN229" s="112"/>
      <c r="CO229" s="110">
        <v>0.0</v>
      </c>
      <c r="CP229" s="112"/>
      <c r="CQ229" s="110">
        <v>0.0</v>
      </c>
      <c r="CR229" s="113">
        <f t="shared" si="45"/>
        <v>0</v>
      </c>
      <c r="CS229" s="113">
        <f t="shared" si="26"/>
        <v>0</v>
      </c>
      <c r="CT229" s="1"/>
      <c r="CU229" s="114"/>
      <c r="CV229" s="1"/>
      <c r="CW229" s="1"/>
      <c r="CX229" s="1"/>
      <c r="CY229" s="1"/>
      <c r="CZ229" s="1"/>
      <c r="DA229" s="1"/>
      <c r="DB229" s="1"/>
      <c r="DC229" s="1"/>
      <c r="DD229" s="1"/>
      <c r="DE229" s="223"/>
      <c r="DF229" s="224"/>
      <c r="DG229" s="225"/>
      <c r="DH229" s="225"/>
      <c r="DI229" s="225"/>
      <c r="DJ229" s="225"/>
      <c r="DK229" s="225"/>
      <c r="DL229" s="1"/>
      <c r="DM229" s="1"/>
      <c r="DN229" s="1"/>
      <c r="DO229" s="1"/>
      <c r="DP229" s="1"/>
    </row>
    <row r="230">
      <c r="A230" s="93"/>
      <c r="B230" s="216" t="str">
        <f t="shared" si="59"/>
        <v>#REF!</v>
      </c>
      <c r="C230" s="208">
        <v>23433.0</v>
      </c>
      <c r="D230" s="96" t="s">
        <v>468</v>
      </c>
      <c r="E230" s="97" t="str">
        <f t="shared" si="27"/>
        <v>N/A</v>
      </c>
      <c r="F230" s="98"/>
      <c r="G230" s="98"/>
      <c r="H230" s="98"/>
      <c r="I230" s="98"/>
      <c r="J230" s="98"/>
      <c r="K230" s="99"/>
      <c r="L230" s="98"/>
      <c r="M230" s="98"/>
      <c r="N230" s="98"/>
      <c r="O230" s="98"/>
      <c r="P230" s="98"/>
      <c r="Q230" s="100"/>
      <c r="R230" s="98"/>
      <c r="S230" s="98"/>
      <c r="T230" s="45"/>
      <c r="U230" s="138">
        <v>0.001</v>
      </c>
      <c r="V230" s="138">
        <v>0.001</v>
      </c>
      <c r="W230" s="138">
        <v>0.001</v>
      </c>
      <c r="X230" s="139" t="str">
        <f t="shared" si="85"/>
        <v>#REF!</v>
      </c>
      <c r="Y230" s="140">
        <v>0.0</v>
      </c>
      <c r="Z230" s="138">
        <v>0.0</v>
      </c>
      <c r="AA230" s="110">
        <v>0.0</v>
      </c>
      <c r="AB230" s="158">
        <v>67473.69</v>
      </c>
      <c r="AC230" s="110">
        <v>67473.69</v>
      </c>
      <c r="AD230" s="124">
        <v>0.0</v>
      </c>
      <c r="AE230" s="110">
        <v>0.0</v>
      </c>
      <c r="AF230" s="124">
        <v>0.0</v>
      </c>
      <c r="AG230" s="110">
        <v>0.0</v>
      </c>
      <c r="AH230" s="124">
        <v>0.0</v>
      </c>
      <c r="AI230" s="110">
        <v>0.0</v>
      </c>
      <c r="AJ230" s="124" t="str">
        <f t="shared" si="83"/>
        <v>#REF!</v>
      </c>
      <c r="AK230" s="45"/>
      <c r="AL230" s="103"/>
      <c r="AM230" s="124" t="str">
        <f t="shared" si="84"/>
        <v>#REF!</v>
      </c>
      <c r="AN230" s="107"/>
      <c r="AO230" s="103"/>
      <c r="AP230" s="124" t="str">
        <f t="shared" si="63"/>
        <v>#REF!</v>
      </c>
      <c r="AQ230" s="107"/>
      <c r="AR230" s="110">
        <v>0.0</v>
      </c>
      <c r="AS230" s="124" t="str">
        <f t="shared" si="64"/>
        <v>#REF!</v>
      </c>
      <c r="AT230" s="107"/>
      <c r="AU230" s="110">
        <v>0.0</v>
      </c>
      <c r="AV230" s="107"/>
      <c r="AW230" s="110">
        <v>0.0</v>
      </c>
      <c r="AX230" s="107"/>
      <c r="AY230" s="110">
        <v>0.0</v>
      </c>
      <c r="AZ230" s="107"/>
      <c r="BA230" s="110">
        <v>0.0</v>
      </c>
      <c r="BB230" s="124" t="str">
        <f t="shared" si="65"/>
        <v>#REF!</v>
      </c>
      <c r="BC230" s="107"/>
      <c r="BD230" s="103"/>
      <c r="BE230" s="129" t="str">
        <f t="shared" si="66"/>
        <v>#REF!</v>
      </c>
      <c r="BF230" s="107"/>
      <c r="BG230" s="103"/>
      <c r="BH230" s="124" t="str">
        <f t="shared" si="67"/>
        <v>#REF!</v>
      </c>
      <c r="BI230" s="107"/>
      <c r="BJ230" s="103"/>
      <c r="BK230" s="124" t="str">
        <f t="shared" si="57"/>
        <v>#REF!</v>
      </c>
      <c r="BL230" s="107"/>
      <c r="BM230" s="103"/>
      <c r="BN230" s="124" t="str">
        <f t="shared" si="68"/>
        <v>#REF!</v>
      </c>
      <c r="BO230" s="107"/>
      <c r="BP230" s="103"/>
      <c r="BQ230" s="107"/>
      <c r="BR230" s="103"/>
      <c r="BS230" s="117" t="str">
        <f t="shared" si="30"/>
        <v>#REF!</v>
      </c>
      <c r="BT230" s="107"/>
      <c r="BU230" s="103"/>
      <c r="BV230" s="107"/>
      <c r="BW230" s="117" t="str">
        <f t="shared" si="82"/>
        <v>#REF!</v>
      </c>
      <c r="BX230" s="112"/>
      <c r="BY230" s="110">
        <v>0.0</v>
      </c>
      <c r="BZ230" s="2"/>
      <c r="CA230" s="2"/>
      <c r="CB230" s="112"/>
      <c r="CC230" s="110">
        <v>0.0</v>
      </c>
      <c r="CD230" s="112"/>
      <c r="CE230" s="110">
        <v>0.0</v>
      </c>
      <c r="CF230" s="112"/>
      <c r="CG230" s="110">
        <v>0.0</v>
      </c>
      <c r="CH230" s="112"/>
      <c r="CI230" s="110">
        <v>0.0</v>
      </c>
      <c r="CJ230" s="112"/>
      <c r="CK230" s="110">
        <v>0.0</v>
      </c>
      <c r="CL230" s="112"/>
      <c r="CM230" s="110">
        <v>0.0</v>
      </c>
      <c r="CN230" s="112"/>
      <c r="CO230" s="110">
        <v>0.0</v>
      </c>
      <c r="CP230" s="112"/>
      <c r="CQ230" s="110">
        <v>0.0</v>
      </c>
      <c r="CR230" s="113">
        <f t="shared" si="45"/>
        <v>0</v>
      </c>
      <c r="CS230" s="113">
        <f t="shared" si="26"/>
        <v>0</v>
      </c>
      <c r="CT230" s="1"/>
      <c r="CU230" s="114"/>
      <c r="CV230" s="1"/>
      <c r="CW230" s="1"/>
      <c r="CX230" s="1"/>
      <c r="CY230" s="1"/>
      <c r="CZ230" s="1"/>
      <c r="DA230" s="1"/>
      <c r="DB230" s="1"/>
      <c r="DC230" s="1"/>
      <c r="DD230" s="1"/>
      <c r="DE230" s="226"/>
      <c r="DF230" s="227"/>
      <c r="DG230" s="228"/>
      <c r="DH230" s="228"/>
      <c r="DI230" s="228"/>
      <c r="DJ230" s="228"/>
      <c r="DK230" s="228"/>
      <c r="DL230" s="1"/>
      <c r="DM230" s="1"/>
      <c r="DN230" s="1"/>
      <c r="DO230" s="1"/>
      <c r="DP230" s="1"/>
    </row>
    <row r="231">
      <c r="A231" s="93"/>
      <c r="B231" s="216" t="str">
        <f t="shared" si="59"/>
        <v>#REF!</v>
      </c>
      <c r="C231" s="208">
        <v>23427.0</v>
      </c>
      <c r="D231" s="96" t="s">
        <v>469</v>
      </c>
      <c r="E231" s="97" t="str">
        <f t="shared" si="27"/>
        <v>N/A</v>
      </c>
      <c r="F231" s="98"/>
      <c r="G231" s="98"/>
      <c r="H231" s="98"/>
      <c r="I231" s="98"/>
      <c r="J231" s="98"/>
      <c r="K231" s="99"/>
      <c r="L231" s="98"/>
      <c r="M231" s="98"/>
      <c r="N231" s="98"/>
      <c r="O231" s="98"/>
      <c r="P231" s="98"/>
      <c r="Q231" s="100"/>
      <c r="R231" s="98"/>
      <c r="S231" s="98"/>
      <c r="T231" s="199">
        <v>6858.12</v>
      </c>
      <c r="U231" s="45"/>
      <c r="V231" s="45"/>
      <c r="W231" s="135">
        <v>0.0</v>
      </c>
      <c r="X231" s="139" t="str">
        <f t="shared" si="85"/>
        <v>#REF!</v>
      </c>
      <c r="Y231" s="140">
        <v>0.0</v>
      </c>
      <c r="Z231" s="135">
        <v>0.0</v>
      </c>
      <c r="AA231" s="110">
        <v>0.0</v>
      </c>
      <c r="AB231" s="141">
        <v>0.0</v>
      </c>
      <c r="AC231" s="110">
        <v>0.0</v>
      </c>
      <c r="AD231" s="124">
        <v>0.0</v>
      </c>
      <c r="AE231" s="110">
        <v>0.0</v>
      </c>
      <c r="AF231" s="124">
        <v>0.0</v>
      </c>
      <c r="AG231" s="110">
        <v>0.0</v>
      </c>
      <c r="AH231" s="124">
        <v>0.0</v>
      </c>
      <c r="AI231" s="110">
        <v>0.0</v>
      </c>
      <c r="AJ231" s="124" t="str">
        <f t="shared" si="83"/>
        <v>#REF!</v>
      </c>
      <c r="AK231" s="45"/>
      <c r="AL231" s="103"/>
      <c r="AM231" s="124" t="str">
        <f t="shared" si="84"/>
        <v>#REF!</v>
      </c>
      <c r="AN231" s="107"/>
      <c r="AO231" s="103"/>
      <c r="AP231" s="124" t="str">
        <f t="shared" si="63"/>
        <v>#REF!</v>
      </c>
      <c r="AQ231" s="107"/>
      <c r="AR231" s="110">
        <v>0.0</v>
      </c>
      <c r="AS231" s="124" t="str">
        <f t="shared" si="64"/>
        <v>#REF!</v>
      </c>
      <c r="AT231" s="107"/>
      <c r="AU231" s="110">
        <v>0.0</v>
      </c>
      <c r="AV231" s="107"/>
      <c r="AW231" s="110">
        <v>0.0</v>
      </c>
      <c r="AX231" s="107"/>
      <c r="AY231" s="110">
        <v>0.0</v>
      </c>
      <c r="AZ231" s="107"/>
      <c r="BA231" s="110">
        <v>0.0</v>
      </c>
      <c r="BB231" s="124" t="str">
        <f t="shared" si="65"/>
        <v>#REF!</v>
      </c>
      <c r="BC231" s="107"/>
      <c r="BD231" s="103"/>
      <c r="BE231" s="129" t="str">
        <f t="shared" si="66"/>
        <v>#REF!</v>
      </c>
      <c r="BF231" s="107"/>
      <c r="BG231" s="103"/>
      <c r="BH231" s="124" t="str">
        <f t="shared" si="67"/>
        <v>#REF!</v>
      </c>
      <c r="BI231" s="107"/>
      <c r="BJ231" s="103"/>
      <c r="BK231" s="124" t="str">
        <f t="shared" si="57"/>
        <v>#REF!</v>
      </c>
      <c r="BL231" s="107"/>
      <c r="BM231" s="103"/>
      <c r="BN231" s="124" t="str">
        <f t="shared" si="68"/>
        <v>#REF!</v>
      </c>
      <c r="BO231" s="107"/>
      <c r="BP231" s="103"/>
      <c r="BQ231" s="107"/>
      <c r="BR231" s="103"/>
      <c r="BS231" s="117" t="str">
        <f t="shared" si="30"/>
        <v>#REF!</v>
      </c>
      <c r="BT231" s="107"/>
      <c r="BU231" s="103"/>
      <c r="BV231" s="107"/>
      <c r="BW231" s="117" t="str">
        <f t="shared" si="82"/>
        <v>#REF!</v>
      </c>
      <c r="BX231" s="112"/>
      <c r="BY231" s="110">
        <v>0.0</v>
      </c>
      <c r="BZ231" s="2"/>
      <c r="CA231" s="2"/>
      <c r="CB231" s="112"/>
      <c r="CC231" s="110">
        <v>0.0</v>
      </c>
      <c r="CD231" s="112"/>
      <c r="CE231" s="110">
        <v>0.0</v>
      </c>
      <c r="CF231" s="112"/>
      <c r="CG231" s="110">
        <v>0.0</v>
      </c>
      <c r="CH231" s="112"/>
      <c r="CI231" s="110">
        <v>0.0</v>
      </c>
      <c r="CJ231" s="112"/>
      <c r="CK231" s="110">
        <v>0.0</v>
      </c>
      <c r="CL231" s="112"/>
      <c r="CM231" s="110">
        <v>0.0</v>
      </c>
      <c r="CN231" s="112"/>
      <c r="CO231" s="110">
        <v>0.0</v>
      </c>
      <c r="CP231" s="112"/>
      <c r="CQ231" s="110">
        <v>0.0</v>
      </c>
      <c r="CR231" s="113">
        <f t="shared" si="45"/>
        <v>0</v>
      </c>
      <c r="CS231" s="113">
        <f t="shared" si="26"/>
        <v>0</v>
      </c>
      <c r="CT231" s="1"/>
      <c r="CU231" s="205"/>
      <c r="CV231" s="1"/>
      <c r="CW231" s="1"/>
      <c r="CX231" s="1"/>
      <c r="CY231" s="1"/>
      <c r="CZ231" s="1"/>
      <c r="DA231" s="1"/>
      <c r="DB231" s="1"/>
      <c r="DC231" s="1"/>
      <c r="DD231" s="1"/>
      <c r="DE231" s="226"/>
      <c r="DF231" s="227"/>
      <c r="DG231" s="228"/>
      <c r="DH231" s="228"/>
      <c r="DI231" s="228"/>
      <c r="DJ231" s="228"/>
      <c r="DK231" s="228"/>
      <c r="DL231" s="1"/>
      <c r="DM231" s="1"/>
      <c r="DN231" s="1"/>
      <c r="DO231" s="1"/>
      <c r="DP231" s="1"/>
    </row>
    <row r="232">
      <c r="A232" s="93"/>
      <c r="B232" s="216" t="str">
        <f t="shared" si="59"/>
        <v>#REF!</v>
      </c>
      <c r="C232" s="208">
        <v>23425.0</v>
      </c>
      <c r="D232" s="96" t="s">
        <v>470</v>
      </c>
      <c r="E232" s="97" t="str">
        <f t="shared" si="27"/>
        <v>N/A</v>
      </c>
      <c r="F232" s="98"/>
      <c r="G232" s="98"/>
      <c r="H232" s="98"/>
      <c r="I232" s="98"/>
      <c r="J232" s="98"/>
      <c r="K232" s="99"/>
      <c r="L232" s="98"/>
      <c r="M232" s="98"/>
      <c r="N232" s="98"/>
      <c r="O232" s="98"/>
      <c r="P232" s="45"/>
      <c r="Q232" s="100"/>
      <c r="R232" s="47"/>
      <c r="S232" s="98"/>
      <c r="T232" s="45"/>
      <c r="U232" s="45"/>
      <c r="V232" s="136">
        <v>3810.74</v>
      </c>
      <c r="W232" s="135">
        <v>0.0</v>
      </c>
      <c r="X232" s="139" t="str">
        <f t="shared" si="85"/>
        <v>#REF!</v>
      </c>
      <c r="Y232" s="140">
        <v>0.0</v>
      </c>
      <c r="Z232" s="135">
        <v>0.0</v>
      </c>
      <c r="AA232" s="110">
        <v>0.0</v>
      </c>
      <c r="AB232" s="141">
        <v>0.0</v>
      </c>
      <c r="AC232" s="110">
        <v>0.0</v>
      </c>
      <c r="AD232" s="124">
        <v>0.0</v>
      </c>
      <c r="AE232" s="110">
        <v>0.0</v>
      </c>
      <c r="AF232" s="124">
        <v>0.0</v>
      </c>
      <c r="AG232" s="110">
        <v>0.0</v>
      </c>
      <c r="AH232" s="124">
        <v>0.0</v>
      </c>
      <c r="AI232" s="110">
        <v>0.0</v>
      </c>
      <c r="AJ232" s="124" t="str">
        <f t="shared" si="83"/>
        <v>#REF!</v>
      </c>
      <c r="AK232" s="45"/>
      <c r="AL232" s="103"/>
      <c r="AM232" s="124" t="str">
        <f t="shared" si="84"/>
        <v>#REF!</v>
      </c>
      <c r="AN232" s="107"/>
      <c r="AO232" s="103"/>
      <c r="AP232" s="124" t="str">
        <f t="shared" si="63"/>
        <v>#REF!</v>
      </c>
      <c r="AQ232" s="107"/>
      <c r="AR232" s="110">
        <v>0.0</v>
      </c>
      <c r="AS232" s="124" t="str">
        <f t="shared" si="64"/>
        <v>#REF!</v>
      </c>
      <c r="AT232" s="107"/>
      <c r="AU232" s="110">
        <v>0.0</v>
      </c>
      <c r="AV232" s="107"/>
      <c r="AW232" s="110">
        <v>0.0</v>
      </c>
      <c r="AX232" s="107"/>
      <c r="AY232" s="110">
        <v>0.0</v>
      </c>
      <c r="AZ232" s="107"/>
      <c r="BA232" s="110">
        <v>0.0</v>
      </c>
      <c r="BB232" s="124" t="str">
        <f t="shared" si="65"/>
        <v>#REF!</v>
      </c>
      <c r="BC232" s="107"/>
      <c r="BD232" s="103"/>
      <c r="BE232" s="129" t="str">
        <f t="shared" si="66"/>
        <v>#REF!</v>
      </c>
      <c r="BF232" s="107"/>
      <c r="BG232" s="103"/>
      <c r="BH232" s="124" t="str">
        <f t="shared" si="67"/>
        <v>#REF!</v>
      </c>
      <c r="BI232" s="107"/>
      <c r="BJ232" s="103"/>
      <c r="BK232" s="124" t="str">
        <f t="shared" si="57"/>
        <v>#REF!</v>
      </c>
      <c r="BL232" s="107"/>
      <c r="BM232" s="103"/>
      <c r="BN232" s="124" t="str">
        <f t="shared" si="68"/>
        <v>#REF!</v>
      </c>
      <c r="BO232" s="107"/>
      <c r="BP232" s="103"/>
      <c r="BQ232" s="107"/>
      <c r="BR232" s="103"/>
      <c r="BS232" s="117" t="str">
        <f t="shared" si="30"/>
        <v>#REF!</v>
      </c>
      <c r="BT232" s="107"/>
      <c r="BU232" s="103"/>
      <c r="BV232" s="107"/>
      <c r="BW232" s="117" t="str">
        <f t="shared" si="82"/>
        <v>#REF!</v>
      </c>
      <c r="BX232" s="112"/>
      <c r="BY232" s="110">
        <v>0.0</v>
      </c>
      <c r="BZ232" s="2"/>
      <c r="CA232" s="2"/>
      <c r="CB232" s="112"/>
      <c r="CC232" s="110">
        <v>0.0</v>
      </c>
      <c r="CD232" s="112"/>
      <c r="CE232" s="110">
        <v>0.0</v>
      </c>
      <c r="CF232" s="112"/>
      <c r="CG232" s="110">
        <v>0.0</v>
      </c>
      <c r="CH232" s="112"/>
      <c r="CI232" s="110">
        <v>0.0</v>
      </c>
      <c r="CJ232" s="112"/>
      <c r="CK232" s="110">
        <v>0.0</v>
      </c>
      <c r="CL232" s="112"/>
      <c r="CM232" s="110">
        <v>0.0</v>
      </c>
      <c r="CN232" s="112"/>
      <c r="CO232" s="110">
        <v>0.0</v>
      </c>
      <c r="CP232" s="112"/>
      <c r="CQ232" s="110">
        <v>0.0</v>
      </c>
      <c r="CR232" s="113">
        <f t="shared" si="45"/>
        <v>0</v>
      </c>
      <c r="CS232" s="113">
        <f t="shared" si="26"/>
        <v>0</v>
      </c>
      <c r="CT232" s="1"/>
      <c r="CU232" s="114"/>
      <c r="CV232" s="1"/>
      <c r="CW232" s="1"/>
      <c r="CX232" s="1"/>
      <c r="CY232" s="1"/>
      <c r="CZ232" s="1"/>
      <c r="DA232" s="1"/>
      <c r="DB232" s="1"/>
      <c r="DC232" s="1"/>
      <c r="DD232" s="1"/>
      <c r="DE232" s="226"/>
      <c r="DF232" s="227"/>
      <c r="DG232" s="228"/>
      <c r="DH232" s="228"/>
      <c r="DI232" s="228"/>
      <c r="DJ232" s="228"/>
      <c r="DK232" s="228"/>
      <c r="DL232" s="1"/>
      <c r="DM232" s="1"/>
      <c r="DN232" s="1"/>
      <c r="DO232" s="1"/>
      <c r="DP232" s="1"/>
    </row>
    <row r="233">
      <c r="A233" s="93"/>
      <c r="B233" s="216" t="str">
        <f t="shared" si="59"/>
        <v>#REF!</v>
      </c>
      <c r="C233" s="208">
        <v>23422.0</v>
      </c>
      <c r="D233" s="96" t="s">
        <v>471</v>
      </c>
      <c r="E233" s="97" t="str">
        <f t="shared" si="27"/>
        <v>N/A</v>
      </c>
      <c r="F233" s="98"/>
      <c r="G233" s="98"/>
      <c r="H233" s="98"/>
      <c r="I233" s="98"/>
      <c r="J233" s="98"/>
      <c r="K233" s="99"/>
      <c r="L233" s="98"/>
      <c r="M233" s="98"/>
      <c r="N233" s="98"/>
      <c r="O233" s="98"/>
      <c r="P233" s="98"/>
      <c r="Q233" s="100"/>
      <c r="R233" s="98"/>
      <c r="S233" s="98"/>
      <c r="T233" s="45"/>
      <c r="U233" s="136">
        <v>4365.6</v>
      </c>
      <c r="V233" s="45"/>
      <c r="W233" s="135">
        <v>0.0</v>
      </c>
      <c r="X233" s="139" t="str">
        <f t="shared" si="85"/>
        <v>#REF!</v>
      </c>
      <c r="Y233" s="140">
        <v>0.0</v>
      </c>
      <c r="Z233" s="135">
        <v>0.0</v>
      </c>
      <c r="AA233" s="110">
        <v>0.0</v>
      </c>
      <c r="AB233" s="212">
        <v>0.0</v>
      </c>
      <c r="AC233" s="110">
        <v>0.0</v>
      </c>
      <c r="AD233" s="124">
        <v>0.0</v>
      </c>
      <c r="AE233" s="110">
        <v>0.0</v>
      </c>
      <c r="AF233" s="124">
        <v>0.0</v>
      </c>
      <c r="AG233" s="110">
        <v>0.0</v>
      </c>
      <c r="AH233" s="124">
        <v>0.0</v>
      </c>
      <c r="AI233" s="110">
        <v>0.0</v>
      </c>
      <c r="AJ233" s="124" t="str">
        <f t="shared" si="83"/>
        <v>#REF!</v>
      </c>
      <c r="AK233" s="45"/>
      <c r="AL233" s="103"/>
      <c r="AM233" s="124" t="str">
        <f t="shared" si="84"/>
        <v>#REF!</v>
      </c>
      <c r="AN233" s="107"/>
      <c r="AO233" s="103"/>
      <c r="AP233" s="124" t="str">
        <f t="shared" si="63"/>
        <v>#REF!</v>
      </c>
      <c r="AQ233" s="107"/>
      <c r="AR233" s="110">
        <v>0.0</v>
      </c>
      <c r="AS233" s="124" t="str">
        <f t="shared" si="64"/>
        <v>#REF!</v>
      </c>
      <c r="AT233" s="107"/>
      <c r="AU233" s="110">
        <v>0.0</v>
      </c>
      <c r="AV233" s="107"/>
      <c r="AW233" s="110">
        <v>0.0</v>
      </c>
      <c r="AX233" s="107"/>
      <c r="AY233" s="110">
        <v>0.0</v>
      </c>
      <c r="AZ233" s="107"/>
      <c r="BA233" s="110">
        <v>0.0</v>
      </c>
      <c r="BB233" s="124" t="str">
        <f t="shared" si="65"/>
        <v>#REF!</v>
      </c>
      <c r="BC233" s="107"/>
      <c r="BD233" s="103"/>
      <c r="BE233" s="129" t="str">
        <f t="shared" si="66"/>
        <v>#REF!</v>
      </c>
      <c r="BF233" s="107"/>
      <c r="BG233" s="103"/>
      <c r="BH233" s="124" t="str">
        <f t="shared" si="67"/>
        <v>#REF!</v>
      </c>
      <c r="BI233" s="107"/>
      <c r="BJ233" s="103"/>
      <c r="BK233" s="124" t="str">
        <f t="shared" si="57"/>
        <v>#REF!</v>
      </c>
      <c r="BL233" s="107"/>
      <c r="BM233" s="103"/>
      <c r="BN233" s="124" t="str">
        <f t="shared" si="68"/>
        <v>#REF!</v>
      </c>
      <c r="BO233" s="107"/>
      <c r="BP233" s="103"/>
      <c r="BQ233" s="107"/>
      <c r="BR233" s="103"/>
      <c r="BS233" s="117" t="str">
        <f t="shared" si="30"/>
        <v>#REF!</v>
      </c>
      <c r="BT233" s="107"/>
      <c r="BU233" s="103"/>
      <c r="BV233" s="107"/>
      <c r="BW233" s="117" t="str">
        <f t="shared" si="82"/>
        <v>#REF!</v>
      </c>
      <c r="BX233" s="112"/>
      <c r="BY233" s="110">
        <v>0.0</v>
      </c>
      <c r="BZ233" s="2"/>
      <c r="CA233" s="2"/>
      <c r="CB233" s="112"/>
      <c r="CC233" s="110">
        <v>0.0</v>
      </c>
      <c r="CD233" s="112"/>
      <c r="CE233" s="110">
        <v>0.0</v>
      </c>
      <c r="CF233" s="112"/>
      <c r="CG233" s="110">
        <v>0.0</v>
      </c>
      <c r="CH233" s="112"/>
      <c r="CI233" s="110">
        <v>0.0</v>
      </c>
      <c r="CJ233" s="112"/>
      <c r="CK233" s="110">
        <v>0.0</v>
      </c>
      <c r="CL233" s="112"/>
      <c r="CM233" s="110">
        <v>0.0</v>
      </c>
      <c r="CN233" s="112"/>
      <c r="CO233" s="110">
        <v>0.0</v>
      </c>
      <c r="CP233" s="112"/>
      <c r="CQ233" s="110">
        <v>0.0</v>
      </c>
      <c r="CR233" s="113">
        <f t="shared" si="45"/>
        <v>0</v>
      </c>
      <c r="CS233" s="113">
        <f t="shared" si="26"/>
        <v>0</v>
      </c>
      <c r="CT233" s="1"/>
      <c r="CU233" s="114"/>
      <c r="CV233" s="1"/>
      <c r="CW233" s="1"/>
      <c r="CX233" s="1"/>
      <c r="CY233" s="1"/>
      <c r="CZ233" s="1"/>
      <c r="DA233" s="1"/>
      <c r="DB233" s="1"/>
      <c r="DC233" s="1"/>
      <c r="DD233" s="1"/>
      <c r="DE233" s="226"/>
      <c r="DF233" s="227"/>
      <c r="DG233" s="228"/>
      <c r="DH233" s="228"/>
      <c r="DI233" s="228"/>
      <c r="DJ233" s="228"/>
      <c r="DK233" s="228"/>
      <c r="DL233" s="1"/>
      <c r="DM233" s="1"/>
      <c r="DN233" s="1"/>
      <c r="DO233" s="1"/>
      <c r="DP233" s="1"/>
    </row>
    <row r="234">
      <c r="A234" s="93"/>
      <c r="B234" s="216" t="str">
        <f t="shared" si="59"/>
        <v>#REF!</v>
      </c>
      <c r="C234" s="208">
        <v>23422.0</v>
      </c>
      <c r="D234" s="96" t="s">
        <v>472</v>
      </c>
      <c r="E234" s="97" t="str">
        <f t="shared" si="27"/>
        <v>N/A</v>
      </c>
      <c r="F234" s="98"/>
      <c r="G234" s="98"/>
      <c r="H234" s="98"/>
      <c r="I234" s="98"/>
      <c r="J234" s="98"/>
      <c r="K234" s="99"/>
      <c r="L234" s="98"/>
      <c r="M234" s="98"/>
      <c r="N234" s="98"/>
      <c r="O234" s="98"/>
      <c r="P234" s="135">
        <v>9951.0</v>
      </c>
      <c r="Q234" s="100"/>
      <c r="R234" s="98"/>
      <c r="S234" s="98"/>
      <c r="T234" s="47"/>
      <c r="U234" s="136">
        <v>4365.6</v>
      </c>
      <c r="V234" s="45"/>
      <c r="W234" s="135">
        <v>0.0</v>
      </c>
      <c r="X234" s="139" t="str">
        <f t="shared" si="85"/>
        <v>#REF!</v>
      </c>
      <c r="Y234" s="140">
        <v>0.0</v>
      </c>
      <c r="Z234" s="135">
        <v>0.0</v>
      </c>
      <c r="AA234" s="110">
        <v>0.0</v>
      </c>
      <c r="AB234" s="141">
        <v>0.0</v>
      </c>
      <c r="AC234" s="110">
        <v>0.0</v>
      </c>
      <c r="AD234" s="124">
        <v>0.0</v>
      </c>
      <c r="AE234" s="110">
        <v>0.0</v>
      </c>
      <c r="AF234" s="124">
        <v>0.0</v>
      </c>
      <c r="AG234" s="110">
        <v>0.0</v>
      </c>
      <c r="AH234" s="124">
        <v>0.0</v>
      </c>
      <c r="AI234" s="110">
        <v>0.0</v>
      </c>
      <c r="AJ234" s="124" t="str">
        <f t="shared" si="83"/>
        <v>#REF!</v>
      </c>
      <c r="AK234" s="45"/>
      <c r="AL234" s="103"/>
      <c r="AM234" s="124" t="str">
        <f t="shared" si="84"/>
        <v>#REF!</v>
      </c>
      <c r="AN234" s="107"/>
      <c r="AO234" s="103"/>
      <c r="AP234" s="124" t="str">
        <f t="shared" si="63"/>
        <v>#REF!</v>
      </c>
      <c r="AQ234" s="107"/>
      <c r="AR234" s="110">
        <v>0.0</v>
      </c>
      <c r="AS234" s="124" t="str">
        <f t="shared" si="64"/>
        <v>#REF!</v>
      </c>
      <c r="AT234" s="107"/>
      <c r="AU234" s="110">
        <v>0.0</v>
      </c>
      <c r="AV234" s="107"/>
      <c r="AW234" s="110">
        <v>0.0</v>
      </c>
      <c r="AX234" s="107"/>
      <c r="AY234" s="110">
        <v>0.0</v>
      </c>
      <c r="AZ234" s="107"/>
      <c r="BA234" s="110">
        <v>0.0</v>
      </c>
      <c r="BB234" s="124" t="str">
        <f t="shared" si="65"/>
        <v>#REF!</v>
      </c>
      <c r="BC234" s="107"/>
      <c r="BD234" s="103"/>
      <c r="BE234" s="129" t="str">
        <f t="shared" si="66"/>
        <v>#REF!</v>
      </c>
      <c r="BF234" s="107"/>
      <c r="BG234" s="103"/>
      <c r="BH234" s="124" t="str">
        <f t="shared" si="67"/>
        <v>#REF!</v>
      </c>
      <c r="BI234" s="107"/>
      <c r="BJ234" s="103"/>
      <c r="BK234" s="124" t="str">
        <f t="shared" si="57"/>
        <v>#REF!</v>
      </c>
      <c r="BL234" s="107"/>
      <c r="BM234" s="103"/>
      <c r="BN234" s="124" t="str">
        <f t="shared" si="68"/>
        <v>#REF!</v>
      </c>
      <c r="BO234" s="107"/>
      <c r="BP234" s="103"/>
      <c r="BQ234" s="107"/>
      <c r="BR234" s="103"/>
      <c r="BS234" s="117" t="str">
        <f t="shared" si="30"/>
        <v>#REF!</v>
      </c>
      <c r="BT234" s="107"/>
      <c r="BU234" s="103"/>
      <c r="BV234" s="107"/>
      <c r="BW234" s="117" t="str">
        <f t="shared" si="82"/>
        <v>#REF!</v>
      </c>
      <c r="BX234" s="112"/>
      <c r="BY234" s="110">
        <v>0.0</v>
      </c>
      <c r="BZ234" s="2"/>
      <c r="CA234" s="2"/>
      <c r="CB234" s="112"/>
      <c r="CC234" s="110">
        <v>0.0</v>
      </c>
      <c r="CD234" s="112"/>
      <c r="CE234" s="110">
        <v>0.0</v>
      </c>
      <c r="CF234" s="112"/>
      <c r="CG234" s="110">
        <v>0.0</v>
      </c>
      <c r="CH234" s="112"/>
      <c r="CI234" s="110">
        <v>0.0</v>
      </c>
      <c r="CJ234" s="112"/>
      <c r="CK234" s="110">
        <v>0.0</v>
      </c>
      <c r="CL234" s="112"/>
      <c r="CM234" s="110">
        <v>0.0</v>
      </c>
      <c r="CN234" s="112"/>
      <c r="CO234" s="110">
        <v>0.0</v>
      </c>
      <c r="CP234" s="112"/>
      <c r="CQ234" s="110">
        <v>0.0</v>
      </c>
      <c r="CR234" s="113">
        <f t="shared" si="45"/>
        <v>0</v>
      </c>
      <c r="CS234" s="113">
        <f t="shared" si="26"/>
        <v>0</v>
      </c>
      <c r="CT234" s="1"/>
      <c r="CU234" s="114"/>
      <c r="CV234" s="1"/>
      <c r="CW234" s="1"/>
      <c r="CX234" s="1"/>
      <c r="CY234" s="1"/>
      <c r="CZ234" s="1"/>
      <c r="DA234" s="1"/>
      <c r="DB234" s="1"/>
      <c r="DC234" s="1"/>
      <c r="DD234" s="1"/>
      <c r="DE234" s="226"/>
      <c r="DF234" s="227"/>
      <c r="DG234" s="228"/>
      <c r="DH234" s="228"/>
      <c r="DI234" s="228"/>
      <c r="DJ234" s="228"/>
      <c r="DK234" s="228"/>
      <c r="DL234" s="1"/>
      <c r="DM234" s="1"/>
      <c r="DN234" s="1"/>
      <c r="DO234" s="1"/>
      <c r="DP234" s="1"/>
    </row>
    <row r="235">
      <c r="A235" s="93"/>
      <c r="B235" s="214" t="str">
        <f t="shared" si="59"/>
        <v>#REF!</v>
      </c>
      <c r="C235" s="208">
        <v>22425.0</v>
      </c>
      <c r="D235" s="96" t="s">
        <v>473</v>
      </c>
      <c r="E235" s="97" t="str">
        <f t="shared" si="27"/>
        <v>N/A</v>
      </c>
      <c r="F235" s="98"/>
      <c r="G235" s="98"/>
      <c r="H235" s="98"/>
      <c r="I235" s="98"/>
      <c r="J235" s="98"/>
      <c r="K235" s="99"/>
      <c r="L235" s="98"/>
      <c r="M235" s="98"/>
      <c r="N235" s="98"/>
      <c r="O235" s="98"/>
      <c r="P235" s="98"/>
      <c r="Q235" s="47"/>
      <c r="R235" s="47"/>
      <c r="S235" s="47"/>
      <c r="T235" s="45"/>
      <c r="U235" s="122"/>
      <c r="V235" s="157">
        <v>59362.85</v>
      </c>
      <c r="W235" s="135">
        <v>0.0</v>
      </c>
      <c r="X235" s="139" t="str">
        <f t="shared" si="85"/>
        <v>#REF!</v>
      </c>
      <c r="Y235" s="140">
        <v>0.0</v>
      </c>
      <c r="Z235" s="135">
        <v>0.0</v>
      </c>
      <c r="AA235" s="110">
        <v>0.0</v>
      </c>
      <c r="AB235" s="141">
        <v>0.0</v>
      </c>
      <c r="AC235" s="110">
        <v>0.0</v>
      </c>
      <c r="AD235" s="124">
        <v>0.0</v>
      </c>
      <c r="AE235" s="110">
        <v>0.0</v>
      </c>
      <c r="AF235" s="124">
        <v>0.0</v>
      </c>
      <c r="AG235" s="110">
        <v>0.0</v>
      </c>
      <c r="AH235" s="124">
        <v>0.0</v>
      </c>
      <c r="AI235" s="110">
        <v>0.0</v>
      </c>
      <c r="AJ235" s="124" t="str">
        <f t="shared" si="83"/>
        <v>#REF!</v>
      </c>
      <c r="AK235" s="45"/>
      <c r="AL235" s="103"/>
      <c r="AM235" s="124" t="str">
        <f t="shared" si="84"/>
        <v>#REF!</v>
      </c>
      <c r="AN235" s="107"/>
      <c r="AO235" s="103"/>
      <c r="AP235" s="124" t="str">
        <f t="shared" si="63"/>
        <v>#REF!</v>
      </c>
      <c r="AQ235" s="107"/>
      <c r="AR235" s="110">
        <v>0.0</v>
      </c>
      <c r="AS235" s="124" t="str">
        <f t="shared" si="64"/>
        <v>#REF!</v>
      </c>
      <c r="AT235" s="107"/>
      <c r="AU235" s="110">
        <v>0.0</v>
      </c>
      <c r="AV235" s="107"/>
      <c r="AW235" s="110">
        <v>0.0</v>
      </c>
      <c r="AX235" s="107"/>
      <c r="AY235" s="110">
        <v>0.0</v>
      </c>
      <c r="AZ235" s="107"/>
      <c r="BA235" s="110">
        <v>0.0</v>
      </c>
      <c r="BB235" s="124" t="str">
        <f t="shared" si="65"/>
        <v>#REF!</v>
      </c>
      <c r="BC235" s="107"/>
      <c r="BD235" s="103"/>
      <c r="BE235" s="129" t="str">
        <f t="shared" si="66"/>
        <v>#REF!</v>
      </c>
      <c r="BF235" s="107"/>
      <c r="BG235" s="103"/>
      <c r="BH235" s="124" t="str">
        <f t="shared" si="67"/>
        <v>#REF!</v>
      </c>
      <c r="BI235" s="107"/>
      <c r="BJ235" s="103"/>
      <c r="BK235" s="124" t="str">
        <f t="shared" si="57"/>
        <v>#REF!</v>
      </c>
      <c r="BL235" s="107"/>
      <c r="BM235" s="103"/>
      <c r="BN235" s="124" t="str">
        <f t="shared" si="68"/>
        <v>#REF!</v>
      </c>
      <c r="BO235" s="107"/>
      <c r="BP235" s="103"/>
      <c r="BQ235" s="107"/>
      <c r="BR235" s="103"/>
      <c r="BS235" s="117" t="str">
        <f t="shared" si="30"/>
        <v>#REF!</v>
      </c>
      <c r="BT235" s="107"/>
      <c r="BU235" s="103"/>
      <c r="BV235" s="107"/>
      <c r="BW235" s="117" t="str">
        <f t="shared" si="82"/>
        <v>#REF!</v>
      </c>
      <c r="BX235" s="112"/>
      <c r="BY235" s="110">
        <v>0.0</v>
      </c>
      <c r="BZ235" s="2"/>
      <c r="CA235" s="2"/>
      <c r="CB235" s="112"/>
      <c r="CC235" s="110">
        <v>0.0</v>
      </c>
      <c r="CD235" s="112"/>
      <c r="CE235" s="110">
        <v>0.0</v>
      </c>
      <c r="CF235" s="112"/>
      <c r="CG235" s="110">
        <v>0.0</v>
      </c>
      <c r="CH235" s="112"/>
      <c r="CI235" s="110">
        <v>0.0</v>
      </c>
      <c r="CJ235" s="112"/>
      <c r="CK235" s="110">
        <v>0.0</v>
      </c>
      <c r="CL235" s="112"/>
      <c r="CM235" s="110">
        <v>0.0</v>
      </c>
      <c r="CN235" s="112"/>
      <c r="CO235" s="110">
        <v>0.0</v>
      </c>
      <c r="CP235" s="112"/>
      <c r="CQ235" s="110">
        <v>0.0</v>
      </c>
      <c r="CR235" s="113">
        <f t="shared" si="45"/>
        <v>0</v>
      </c>
      <c r="CS235" s="113">
        <f t="shared" si="26"/>
        <v>0</v>
      </c>
      <c r="CT235" s="1"/>
      <c r="CU235" s="205"/>
      <c r="CV235" s="1"/>
      <c r="CW235" s="1"/>
      <c r="CX235" s="1"/>
      <c r="CY235" s="1"/>
      <c r="CZ235" s="1"/>
      <c r="DA235" s="1"/>
      <c r="DB235" s="1"/>
      <c r="DC235" s="1"/>
      <c r="DD235" s="1"/>
      <c r="DE235" s="229"/>
      <c r="DF235" s="230"/>
      <c r="DG235" s="231"/>
      <c r="DH235" s="228"/>
      <c r="DI235" s="228"/>
      <c r="DJ235" s="228"/>
      <c r="DK235" s="228"/>
      <c r="DL235" s="1"/>
      <c r="DM235" s="1"/>
      <c r="DN235" s="1"/>
      <c r="DO235" s="1"/>
      <c r="DP235" s="1"/>
    </row>
    <row r="236">
      <c r="A236" s="93"/>
      <c r="B236" s="232" t="s">
        <v>474</v>
      </c>
      <c r="C236" s="233" t="s">
        <v>475</v>
      </c>
      <c r="D236" s="167" t="s">
        <v>476</v>
      </c>
      <c r="E236" s="97" t="str">
        <f t="shared" si="27"/>
        <v>N/A</v>
      </c>
      <c r="F236" s="49"/>
      <c r="G236" s="49"/>
      <c r="H236" s="49"/>
      <c r="I236" s="49"/>
      <c r="J236" s="49"/>
      <c r="K236" s="168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169"/>
      <c r="Z236" s="49"/>
      <c r="AA236" s="49"/>
      <c r="AB236" s="170"/>
      <c r="AC236" s="49"/>
      <c r="AD236" s="169"/>
      <c r="AE236" s="49"/>
      <c r="AF236" s="169"/>
      <c r="AG236" s="49"/>
      <c r="AH236" s="169"/>
      <c r="AI236" s="49"/>
      <c r="AJ236" s="169"/>
      <c r="AK236" s="49"/>
      <c r="AL236" s="49"/>
      <c r="AM236" s="169"/>
      <c r="AN236" s="169"/>
      <c r="AO236" s="49"/>
      <c r="AP236" s="169"/>
      <c r="AQ236" s="169"/>
      <c r="AR236" s="49"/>
      <c r="AS236" s="169"/>
      <c r="AT236" s="169"/>
      <c r="AU236" s="49"/>
      <c r="AV236" s="169"/>
      <c r="AW236" s="49"/>
      <c r="AX236" s="169"/>
      <c r="AY236" s="49"/>
      <c r="AZ236" s="169"/>
      <c r="BA236" s="49"/>
      <c r="BB236" s="169"/>
      <c r="BC236" s="169"/>
      <c r="BD236" s="49"/>
      <c r="BE236" s="169"/>
      <c r="BF236" s="169"/>
      <c r="BG236" s="49"/>
      <c r="BH236" s="169"/>
      <c r="BI236" s="169"/>
      <c r="BJ236" s="49"/>
      <c r="BK236" s="169"/>
      <c r="BL236" s="169"/>
      <c r="BM236" s="49"/>
      <c r="BN236" s="169"/>
      <c r="BO236" s="169"/>
      <c r="BP236" s="49"/>
      <c r="BQ236" s="169"/>
      <c r="BR236" s="110">
        <v>0.0</v>
      </c>
      <c r="BS236" s="147" t="str">
        <f t="shared" si="30"/>
        <v>#REF!</v>
      </c>
      <c r="BT236" s="169"/>
      <c r="BU236" s="103"/>
      <c r="BV236" s="107"/>
      <c r="BW236" s="117" t="str">
        <f t="shared" ref="BW236:BW241" si="86">IFNA(SUM(BT236-VLOOKUP($D236,'3.17.25 - WIP PROJECTIONS'!$D$2:$BX$214,69,FALSE)), BT236)</f>
        <v>#REF!</v>
      </c>
      <c r="BX236" s="112"/>
      <c r="BY236" s="110">
        <v>0.0</v>
      </c>
      <c r="BZ236" s="2"/>
      <c r="CA236" s="2"/>
      <c r="CB236" s="112"/>
      <c r="CC236" s="110">
        <v>0.0</v>
      </c>
      <c r="CD236" s="112"/>
      <c r="CE236" s="110">
        <v>0.0</v>
      </c>
      <c r="CF236" s="112"/>
      <c r="CG236" s="110">
        <v>0.0</v>
      </c>
      <c r="CH236" s="112"/>
      <c r="CI236" s="110">
        <v>0.0</v>
      </c>
      <c r="CJ236" s="112"/>
      <c r="CK236" s="110">
        <v>0.0</v>
      </c>
      <c r="CL236" s="112"/>
      <c r="CM236" s="110">
        <v>0.0</v>
      </c>
      <c r="CN236" s="112"/>
      <c r="CO236" s="110">
        <v>0.0</v>
      </c>
      <c r="CP236" s="112"/>
      <c r="CQ236" s="110">
        <v>0.0</v>
      </c>
      <c r="CR236" s="113">
        <f t="shared" si="45"/>
        <v>0</v>
      </c>
      <c r="CS236" s="113">
        <f t="shared" si="26"/>
        <v>0</v>
      </c>
      <c r="CT236" s="1"/>
      <c r="CU236" s="114"/>
      <c r="CV236" s="1"/>
      <c r="CW236" s="1"/>
      <c r="CX236" s="1"/>
      <c r="CY236" s="1"/>
      <c r="CZ236" s="1"/>
      <c r="DA236" s="1"/>
      <c r="DB236" s="1"/>
      <c r="DC236" s="1"/>
      <c r="DD236" s="1"/>
      <c r="DE236" s="229"/>
      <c r="DF236" s="230"/>
      <c r="DG236" s="231"/>
      <c r="DH236" s="228"/>
      <c r="DI236" s="228"/>
      <c r="DJ236" s="228"/>
      <c r="DK236" s="228"/>
      <c r="DL236" s="1"/>
      <c r="DM236" s="1"/>
      <c r="DN236" s="1"/>
      <c r="DO236" s="1"/>
      <c r="DP236" s="1"/>
    </row>
    <row r="237">
      <c r="A237" s="189" t="s">
        <v>189</v>
      </c>
      <c r="B237" s="232" t="s">
        <v>474</v>
      </c>
      <c r="C237" s="233" t="s">
        <v>475</v>
      </c>
      <c r="D237" s="167" t="s">
        <v>477</v>
      </c>
      <c r="E237" s="97" t="str">
        <f t="shared" si="27"/>
        <v>N/A</v>
      </c>
      <c r="F237" s="49"/>
      <c r="G237" s="49"/>
      <c r="H237" s="49"/>
      <c r="I237" s="49"/>
      <c r="J237" s="49"/>
      <c r="K237" s="168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169"/>
      <c r="Z237" s="49"/>
      <c r="AA237" s="49"/>
      <c r="AB237" s="170"/>
      <c r="AC237" s="49"/>
      <c r="AD237" s="169"/>
      <c r="AE237" s="49"/>
      <c r="AF237" s="169"/>
      <c r="AG237" s="49"/>
      <c r="AH237" s="169"/>
      <c r="AI237" s="49"/>
      <c r="AJ237" s="169"/>
      <c r="AK237" s="49"/>
      <c r="AL237" s="49"/>
      <c r="AM237" s="169"/>
      <c r="AN237" s="169"/>
      <c r="AO237" s="49"/>
      <c r="AP237" s="169"/>
      <c r="AQ237" s="169"/>
      <c r="AR237" s="49"/>
      <c r="AS237" s="169"/>
      <c r="AT237" s="169"/>
      <c r="AU237" s="49"/>
      <c r="AV237" s="169"/>
      <c r="AW237" s="49"/>
      <c r="AX237" s="169"/>
      <c r="AY237" s="49"/>
      <c r="AZ237" s="169"/>
      <c r="BA237" s="49"/>
      <c r="BB237" s="169"/>
      <c r="BC237" s="169"/>
      <c r="BD237" s="49"/>
      <c r="BE237" s="169"/>
      <c r="BF237" s="169"/>
      <c r="BG237" s="49"/>
      <c r="BH237" s="169"/>
      <c r="BI237" s="169"/>
      <c r="BJ237" s="49"/>
      <c r="BK237" s="169"/>
      <c r="BL237" s="169"/>
      <c r="BM237" s="49"/>
      <c r="BN237" s="169"/>
      <c r="BO237" s="169"/>
      <c r="BP237" s="49"/>
      <c r="BQ237" s="169"/>
      <c r="BR237" s="110">
        <v>0.0</v>
      </c>
      <c r="BS237" s="147" t="str">
        <f t="shared" si="30"/>
        <v>#REF!</v>
      </c>
      <c r="BT237" s="169"/>
      <c r="BU237" s="103"/>
      <c r="BV237" s="107"/>
      <c r="BW237" s="117" t="str">
        <f t="shared" si="86"/>
        <v>#REF!</v>
      </c>
      <c r="BX237" s="112"/>
      <c r="BY237" s="110">
        <v>0.0</v>
      </c>
      <c r="BZ237" s="2"/>
      <c r="CA237" s="2"/>
      <c r="CB237" s="112"/>
      <c r="CC237" s="110">
        <v>0.0</v>
      </c>
      <c r="CD237" s="112"/>
      <c r="CE237" s="110">
        <v>0.0</v>
      </c>
      <c r="CF237" s="112"/>
      <c r="CG237" s="110">
        <v>0.0</v>
      </c>
      <c r="CH237" s="112"/>
      <c r="CI237" s="110">
        <v>0.0</v>
      </c>
      <c r="CJ237" s="112"/>
      <c r="CK237" s="110">
        <v>0.0</v>
      </c>
      <c r="CL237" s="112"/>
      <c r="CM237" s="110">
        <v>0.0</v>
      </c>
      <c r="CN237" s="112"/>
      <c r="CO237" s="110">
        <v>0.0</v>
      </c>
      <c r="CP237" s="112"/>
      <c r="CQ237" s="110">
        <v>0.0</v>
      </c>
      <c r="CR237" s="113">
        <f t="shared" si="45"/>
        <v>0</v>
      </c>
      <c r="CS237" s="113">
        <f t="shared" si="26"/>
        <v>0</v>
      </c>
      <c r="CT237" s="1"/>
      <c r="CU237" s="205"/>
      <c r="CV237" s="1"/>
      <c r="CW237" s="1"/>
      <c r="CX237" s="1"/>
      <c r="CY237" s="1"/>
      <c r="CZ237" s="1"/>
      <c r="DA237" s="1"/>
      <c r="DB237" s="1"/>
      <c r="DC237" s="1"/>
      <c r="DD237" s="1"/>
      <c r="DE237" s="229"/>
      <c r="DF237" s="230"/>
      <c r="DG237" s="231"/>
      <c r="DH237" s="228"/>
      <c r="DI237" s="228"/>
      <c r="DJ237" s="228"/>
      <c r="DK237" s="228"/>
      <c r="DL237" s="1"/>
      <c r="DM237" s="1"/>
      <c r="DN237" s="1"/>
      <c r="DO237" s="1"/>
      <c r="DP237" s="1"/>
    </row>
    <row r="238">
      <c r="A238" s="93"/>
      <c r="B238" s="232" t="s">
        <v>474</v>
      </c>
      <c r="C238" s="233" t="s">
        <v>475</v>
      </c>
      <c r="D238" s="167" t="s">
        <v>478</v>
      </c>
      <c r="E238" s="97" t="str">
        <f t="shared" si="27"/>
        <v>N/A</v>
      </c>
      <c r="F238" s="49"/>
      <c r="G238" s="49"/>
      <c r="H238" s="49"/>
      <c r="I238" s="49"/>
      <c r="J238" s="49"/>
      <c r="K238" s="168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169"/>
      <c r="Z238" s="49"/>
      <c r="AA238" s="49"/>
      <c r="AB238" s="170"/>
      <c r="AC238" s="49"/>
      <c r="AD238" s="169"/>
      <c r="AE238" s="49"/>
      <c r="AF238" s="169"/>
      <c r="AG238" s="49"/>
      <c r="AH238" s="169"/>
      <c r="AI238" s="49"/>
      <c r="AJ238" s="169"/>
      <c r="AK238" s="49"/>
      <c r="AL238" s="49"/>
      <c r="AM238" s="169"/>
      <c r="AN238" s="169"/>
      <c r="AO238" s="49"/>
      <c r="AP238" s="169"/>
      <c r="AQ238" s="169"/>
      <c r="AR238" s="49"/>
      <c r="AS238" s="169"/>
      <c r="AT238" s="169"/>
      <c r="AU238" s="49"/>
      <c r="AV238" s="169"/>
      <c r="AW238" s="49"/>
      <c r="AX238" s="169"/>
      <c r="AY238" s="49"/>
      <c r="AZ238" s="169"/>
      <c r="BA238" s="49"/>
      <c r="BB238" s="169"/>
      <c r="BC238" s="169"/>
      <c r="BD238" s="49"/>
      <c r="BE238" s="169"/>
      <c r="BF238" s="169"/>
      <c r="BG238" s="49"/>
      <c r="BH238" s="169"/>
      <c r="BI238" s="169"/>
      <c r="BJ238" s="49"/>
      <c r="BK238" s="169"/>
      <c r="BL238" s="169"/>
      <c r="BM238" s="49"/>
      <c r="BN238" s="169"/>
      <c r="BO238" s="169"/>
      <c r="BP238" s="49"/>
      <c r="BQ238" s="169"/>
      <c r="BR238" s="110">
        <v>0.0</v>
      </c>
      <c r="BS238" s="234" t="str">
        <f t="shared" si="30"/>
        <v>#REF!</v>
      </c>
      <c r="BT238" s="169"/>
      <c r="BU238" s="103"/>
      <c r="BV238" s="107"/>
      <c r="BW238" s="117" t="str">
        <f t="shared" si="86"/>
        <v>#REF!</v>
      </c>
      <c r="BX238" s="112"/>
      <c r="BY238" s="110">
        <v>0.0</v>
      </c>
      <c r="BZ238" s="2"/>
      <c r="CA238" s="2"/>
      <c r="CB238" s="112"/>
      <c r="CC238" s="110">
        <v>0.0</v>
      </c>
      <c r="CD238" s="112"/>
      <c r="CE238" s="110">
        <v>0.0</v>
      </c>
      <c r="CF238" s="112"/>
      <c r="CG238" s="110">
        <v>0.0</v>
      </c>
      <c r="CH238" s="112"/>
      <c r="CI238" s="110">
        <v>0.0</v>
      </c>
      <c r="CJ238" s="112"/>
      <c r="CK238" s="110">
        <v>0.0</v>
      </c>
      <c r="CL238" s="112"/>
      <c r="CM238" s="110">
        <v>0.0</v>
      </c>
      <c r="CN238" s="112"/>
      <c r="CO238" s="110">
        <v>0.0</v>
      </c>
      <c r="CP238" s="112"/>
      <c r="CQ238" s="110">
        <v>0.0</v>
      </c>
      <c r="CR238" s="113">
        <f t="shared" si="45"/>
        <v>0</v>
      </c>
      <c r="CS238" s="113">
        <f t="shared" si="26"/>
        <v>0</v>
      </c>
      <c r="CT238" s="1"/>
      <c r="CU238" s="114"/>
      <c r="CV238" s="1"/>
      <c r="CW238" s="1"/>
      <c r="CX238" s="235" t="s">
        <v>479</v>
      </c>
      <c r="CY238" s="236" t="s">
        <v>480</v>
      </c>
      <c r="CZ238" s="192" t="s">
        <v>481</v>
      </c>
      <c r="DA238" s="1"/>
      <c r="DB238" s="1"/>
      <c r="DC238" s="1"/>
      <c r="DD238" s="1"/>
      <c r="DE238" s="229"/>
      <c r="DF238" s="230"/>
      <c r="DG238" s="231"/>
      <c r="DH238" s="228"/>
      <c r="DI238" s="228"/>
      <c r="DJ238" s="228"/>
      <c r="DK238" s="228"/>
      <c r="DL238" s="1"/>
      <c r="DM238" s="1"/>
      <c r="DN238" s="1"/>
      <c r="DO238" s="1"/>
      <c r="DP238" s="1"/>
    </row>
    <row r="239">
      <c r="A239" s="93"/>
      <c r="B239" s="167" t="s">
        <v>474</v>
      </c>
      <c r="C239" s="233" t="s">
        <v>475</v>
      </c>
      <c r="D239" s="167" t="s">
        <v>482</v>
      </c>
      <c r="E239" s="97" t="str">
        <f t="shared" si="27"/>
        <v>N/A</v>
      </c>
      <c r="F239" s="49"/>
      <c r="G239" s="49"/>
      <c r="H239" s="49"/>
      <c r="I239" s="49"/>
      <c r="J239" s="49"/>
      <c r="K239" s="168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169"/>
      <c r="Z239" s="49"/>
      <c r="AA239" s="49"/>
      <c r="AB239" s="170"/>
      <c r="AC239" s="49"/>
      <c r="AD239" s="169"/>
      <c r="AE239" s="49"/>
      <c r="AF239" s="169"/>
      <c r="AG239" s="49"/>
      <c r="AH239" s="169"/>
      <c r="AI239" s="49"/>
      <c r="AJ239" s="169"/>
      <c r="AK239" s="49"/>
      <c r="AL239" s="49"/>
      <c r="AM239" s="169"/>
      <c r="AN239" s="169"/>
      <c r="AO239" s="49"/>
      <c r="AP239" s="169"/>
      <c r="AQ239" s="169"/>
      <c r="AR239" s="49"/>
      <c r="AS239" s="169"/>
      <c r="AT239" s="169"/>
      <c r="AU239" s="49"/>
      <c r="AV239" s="169"/>
      <c r="AW239" s="49"/>
      <c r="AX239" s="169"/>
      <c r="AY239" s="49"/>
      <c r="AZ239" s="169"/>
      <c r="BA239" s="49"/>
      <c r="BB239" s="169"/>
      <c r="BC239" s="169"/>
      <c r="BD239" s="49"/>
      <c r="BE239" s="169"/>
      <c r="BF239" s="169"/>
      <c r="BG239" s="49"/>
      <c r="BH239" s="169"/>
      <c r="BI239" s="169"/>
      <c r="BJ239" s="49"/>
      <c r="BK239" s="169"/>
      <c r="BL239" s="169"/>
      <c r="BM239" s="49"/>
      <c r="BN239" s="169"/>
      <c r="BO239" s="169"/>
      <c r="BP239" s="49"/>
      <c r="BQ239" s="169"/>
      <c r="BR239" s="110">
        <v>0.0</v>
      </c>
      <c r="BS239" s="237" t="str">
        <f t="shared" si="30"/>
        <v>#REF!</v>
      </c>
      <c r="BT239" s="169"/>
      <c r="BU239" s="103"/>
      <c r="BV239" s="107"/>
      <c r="BW239" s="117" t="str">
        <f t="shared" si="86"/>
        <v>#REF!</v>
      </c>
      <c r="BX239" s="112"/>
      <c r="BY239" s="110">
        <v>0.0</v>
      </c>
      <c r="BZ239" s="2"/>
      <c r="CA239" s="2"/>
      <c r="CB239" s="112"/>
      <c r="CC239" s="110">
        <v>0.0</v>
      </c>
      <c r="CD239" s="112"/>
      <c r="CE239" s="110">
        <v>0.0</v>
      </c>
      <c r="CF239" s="112"/>
      <c r="CG239" s="110">
        <v>0.0</v>
      </c>
      <c r="CH239" s="112"/>
      <c r="CI239" s="110">
        <v>0.0</v>
      </c>
      <c r="CJ239" s="112"/>
      <c r="CK239" s="110">
        <v>0.0</v>
      </c>
      <c r="CL239" s="112"/>
      <c r="CM239" s="110">
        <v>0.0</v>
      </c>
      <c r="CN239" s="112"/>
      <c r="CO239" s="110">
        <v>0.0</v>
      </c>
      <c r="CP239" s="112"/>
      <c r="CQ239" s="110">
        <v>0.0</v>
      </c>
      <c r="CR239" s="113">
        <f t="shared" si="45"/>
        <v>0</v>
      </c>
      <c r="CS239" s="113">
        <f t="shared" si="26"/>
        <v>0</v>
      </c>
      <c r="CT239" s="1"/>
      <c r="CU239" s="205"/>
      <c r="CV239" s="1"/>
      <c r="CW239" s="1"/>
      <c r="CX239" s="1" t="s">
        <v>483</v>
      </c>
      <c r="CY239" s="202"/>
      <c r="CZ239" s="238" t="s">
        <v>484</v>
      </c>
      <c r="DA239" s="1"/>
      <c r="DB239" s="1"/>
      <c r="DC239" s="192" t="s">
        <v>485</v>
      </c>
      <c r="DD239" s="192" t="s">
        <v>485</v>
      </c>
      <c r="DE239" s="229"/>
      <c r="DF239" s="230"/>
      <c r="DG239" s="231"/>
      <c r="DH239" s="228"/>
      <c r="DI239" s="228"/>
      <c r="DJ239" s="228"/>
      <c r="DK239" s="228"/>
      <c r="DL239" s="1"/>
      <c r="DM239" s="1"/>
      <c r="DN239" s="1"/>
      <c r="DO239" s="1"/>
      <c r="DP239" s="1"/>
    </row>
    <row r="240">
      <c r="A240" s="93"/>
      <c r="B240" s="239" t="s">
        <v>135</v>
      </c>
      <c r="C240" s="240" t="s">
        <v>133</v>
      </c>
      <c r="D240" s="174" t="s">
        <v>486</v>
      </c>
      <c r="E240" s="97" t="str">
        <f t="shared" si="27"/>
        <v>N/A</v>
      </c>
      <c r="F240" s="98"/>
      <c r="G240" s="98"/>
      <c r="H240" s="98"/>
      <c r="I240" s="98"/>
      <c r="J240" s="98"/>
      <c r="K240" s="99"/>
      <c r="L240" s="98"/>
      <c r="M240" s="98"/>
      <c r="N240" s="98"/>
      <c r="O240" s="98"/>
      <c r="P240" s="98"/>
      <c r="Q240" s="100"/>
      <c r="R240" s="98"/>
      <c r="S240" s="98"/>
      <c r="T240" s="45"/>
      <c r="U240" s="45"/>
      <c r="V240" s="45"/>
      <c r="W240" s="45"/>
      <c r="X240" s="101"/>
      <c r="Y240" s="102"/>
      <c r="Z240" s="45"/>
      <c r="AA240" s="103"/>
      <c r="AB240" s="123"/>
      <c r="AC240" s="103"/>
      <c r="AD240" s="106"/>
      <c r="AE240" s="103"/>
      <c r="AF240" s="107"/>
      <c r="AG240" s="103"/>
      <c r="AH240" s="107"/>
      <c r="AI240" s="103"/>
      <c r="AJ240" s="107"/>
      <c r="AK240" s="45"/>
      <c r="AL240" s="103"/>
      <c r="AM240" s="107"/>
      <c r="AN240" s="107"/>
      <c r="AO240" s="103"/>
      <c r="AP240" s="107"/>
      <c r="AQ240" s="107"/>
      <c r="AR240" s="103"/>
      <c r="AS240" s="107"/>
      <c r="AT240" s="106"/>
      <c r="AU240" s="103"/>
      <c r="AV240" s="106"/>
      <c r="AW240" s="103"/>
      <c r="AX240" s="107"/>
      <c r="AY240" s="103"/>
      <c r="AZ240" s="241">
        <v>0.0</v>
      </c>
      <c r="BA240" s="110">
        <v>0.0</v>
      </c>
      <c r="BB240" s="124" t="str">
        <f t="shared" ref="BB240:BB258" si="87">IFNA(SUM(AZ240-VLOOKUP($D240,'8.26.24 - WIP PROJECTIONS'!$D$2:$BX$214,48,FALSE)), AZ240)</f>
        <v>#REF!</v>
      </c>
      <c r="BC240" s="175">
        <v>1.0</v>
      </c>
      <c r="BD240" s="103"/>
      <c r="BE240" s="129" t="str">
        <f t="shared" ref="BE240:BE258" si="88">IFNA(SUM(BC240-VLOOKUP($D240,'10.14.24 - WIP PROJECTIONS'!$D$2:$BX$214,51,FALSE)), BC240)</f>
        <v>#REF!</v>
      </c>
      <c r="BF240" s="176">
        <v>1.0</v>
      </c>
      <c r="BG240" s="103"/>
      <c r="BH240" s="124" t="str">
        <f t="shared" ref="BH240:BH258" si="89">IFNA(SUM(BF240-VLOOKUP($D240,'10.28.24 - WIP PROJECTIONS'!$D$2:$BX$214,54,FALSE)), BF240)</f>
        <v>#REF!</v>
      </c>
      <c r="BI240" s="107"/>
      <c r="BJ240" s="103"/>
      <c r="BK240" s="124" t="str">
        <f t="shared" ref="BK240:BK258" si="90">IFNA(SUM(BI240-VLOOKUP($D240,'12.2.24 - WIP PROJECTIONS'!$D$2:$BX$214,57,FALSE)), BI240)</f>
        <v>#REF!</v>
      </c>
      <c r="BL240" s="107"/>
      <c r="BM240" s="103"/>
      <c r="BN240" s="124" t="str">
        <f t="shared" ref="BN240:BN258" si="91">IFNA(SUM(BL240-VLOOKUP($D240,'12.9.24 - WIP PROJECTIONS'!$D$2:$BX$214,60,FALSE)), BL240)</f>
        <v>#REF!</v>
      </c>
      <c r="BO240" s="107"/>
      <c r="BP240" s="103"/>
      <c r="BQ240" s="107"/>
      <c r="BR240" s="103"/>
      <c r="BS240" s="117" t="str">
        <f t="shared" si="30"/>
        <v>#REF!</v>
      </c>
      <c r="BT240" s="107"/>
      <c r="BU240" s="103"/>
      <c r="BV240" s="107"/>
      <c r="BW240" s="117" t="str">
        <f t="shared" si="86"/>
        <v>#REF!</v>
      </c>
      <c r="BX240" s="112"/>
      <c r="BY240" s="110">
        <v>0.0</v>
      </c>
      <c r="BZ240" s="2"/>
      <c r="CA240" s="2"/>
      <c r="CB240" s="112"/>
      <c r="CC240" s="110">
        <v>0.0</v>
      </c>
      <c r="CD240" s="112"/>
      <c r="CE240" s="110">
        <v>0.0</v>
      </c>
      <c r="CF240" s="112"/>
      <c r="CG240" s="110">
        <v>0.0</v>
      </c>
      <c r="CH240" s="112"/>
      <c r="CI240" s="110">
        <v>0.0</v>
      </c>
      <c r="CJ240" s="112"/>
      <c r="CK240" s="110">
        <v>0.0</v>
      </c>
      <c r="CL240" s="112"/>
      <c r="CM240" s="110">
        <v>0.0</v>
      </c>
      <c r="CN240" s="112"/>
      <c r="CO240" s="110">
        <v>0.0</v>
      </c>
      <c r="CP240" s="112"/>
      <c r="CQ240" s="110">
        <v>0.0</v>
      </c>
      <c r="CR240" s="113">
        <f t="shared" si="45"/>
        <v>0</v>
      </c>
      <c r="CS240" s="113">
        <f t="shared" si="26"/>
        <v>0</v>
      </c>
      <c r="CT240" s="1"/>
      <c r="CU240" s="114"/>
      <c r="CV240" s="1"/>
      <c r="CW240" s="1"/>
      <c r="CX240" s="235" t="s">
        <v>487</v>
      </c>
      <c r="CY240" s="207" t="s">
        <v>480</v>
      </c>
      <c r="CZ240" s="1"/>
      <c r="DA240" s="1"/>
      <c r="DB240" s="1"/>
      <c r="DC240" s="1"/>
      <c r="DD240" s="1"/>
      <c r="DE240" s="229"/>
      <c r="DF240" s="230"/>
      <c r="DG240" s="231"/>
      <c r="DH240" s="228"/>
      <c r="DI240" s="228"/>
      <c r="DJ240" s="228"/>
      <c r="DK240" s="228"/>
      <c r="DL240" s="1"/>
      <c r="DM240" s="1"/>
      <c r="DN240" s="1"/>
      <c r="DO240" s="1"/>
      <c r="DP240" s="1"/>
    </row>
    <row r="241">
      <c r="A241" s="93"/>
      <c r="B241" s="239" t="s">
        <v>135</v>
      </c>
      <c r="C241" s="240" t="s">
        <v>133</v>
      </c>
      <c r="D241" s="174" t="s">
        <v>488</v>
      </c>
      <c r="E241" s="97" t="str">
        <f t="shared" si="27"/>
        <v>N/A</v>
      </c>
      <c r="F241" s="98"/>
      <c r="G241" s="98"/>
      <c r="H241" s="98"/>
      <c r="I241" s="98"/>
      <c r="J241" s="98"/>
      <c r="K241" s="99"/>
      <c r="L241" s="98"/>
      <c r="M241" s="98"/>
      <c r="N241" s="98"/>
      <c r="O241" s="98"/>
      <c r="P241" s="98"/>
      <c r="Q241" s="47"/>
      <c r="R241" s="98"/>
      <c r="S241" s="45"/>
      <c r="T241" s="160"/>
      <c r="U241" s="160"/>
      <c r="V241" s="160"/>
      <c r="W241" s="98"/>
      <c r="X241" s="101"/>
      <c r="Y241" s="102"/>
      <c r="Z241" s="98"/>
      <c r="AA241" s="103"/>
      <c r="AB241" s="123"/>
      <c r="AC241" s="103"/>
      <c r="AD241" s="107"/>
      <c r="AE241" s="103"/>
      <c r="AF241" s="107"/>
      <c r="AG241" s="103"/>
      <c r="AH241" s="107"/>
      <c r="AI241" s="103"/>
      <c r="AJ241" s="107"/>
      <c r="AK241" s="45"/>
      <c r="AL241" s="103"/>
      <c r="AM241" s="107"/>
      <c r="AN241" s="107"/>
      <c r="AO241" s="103"/>
      <c r="AP241" s="107"/>
      <c r="AQ241" s="107"/>
      <c r="AR241" s="103"/>
      <c r="AS241" s="107"/>
      <c r="AT241" s="107"/>
      <c r="AU241" s="103"/>
      <c r="AV241" s="107"/>
      <c r="AW241" s="103"/>
      <c r="AX241" s="107"/>
      <c r="AY241" s="103"/>
      <c r="AZ241" s="112"/>
      <c r="BA241" s="103"/>
      <c r="BB241" s="124" t="str">
        <f t="shared" si="87"/>
        <v>#REF!</v>
      </c>
      <c r="BC241" s="175">
        <v>1.0</v>
      </c>
      <c r="BD241" s="103"/>
      <c r="BE241" s="129" t="str">
        <f t="shared" si="88"/>
        <v>#REF!</v>
      </c>
      <c r="BF241" s="107"/>
      <c r="BG241" s="103"/>
      <c r="BH241" s="124" t="str">
        <f t="shared" si="89"/>
        <v>#REF!</v>
      </c>
      <c r="BI241" s="107"/>
      <c r="BJ241" s="103"/>
      <c r="BK241" s="124" t="str">
        <f t="shared" si="90"/>
        <v>#REF!</v>
      </c>
      <c r="BL241" s="107"/>
      <c r="BM241" s="103"/>
      <c r="BN241" s="124" t="str">
        <f t="shared" si="91"/>
        <v>#REF!</v>
      </c>
      <c r="BO241" s="107"/>
      <c r="BP241" s="103"/>
      <c r="BQ241" s="107"/>
      <c r="BR241" s="103"/>
      <c r="BS241" s="107" t="str">
        <f t="shared" si="30"/>
        <v>#REF!</v>
      </c>
      <c r="BT241" s="107"/>
      <c r="BU241" s="103"/>
      <c r="BV241" s="107"/>
      <c r="BW241" s="117" t="str">
        <f t="shared" si="86"/>
        <v>#REF!</v>
      </c>
      <c r="BX241" s="112"/>
      <c r="BY241" s="110">
        <v>0.0</v>
      </c>
      <c r="BZ241" s="2"/>
      <c r="CA241" s="2"/>
      <c r="CB241" s="112"/>
      <c r="CC241" s="110">
        <v>0.0</v>
      </c>
      <c r="CD241" s="112"/>
      <c r="CE241" s="110">
        <v>0.0</v>
      </c>
      <c r="CF241" s="112"/>
      <c r="CG241" s="110">
        <v>0.0</v>
      </c>
      <c r="CH241" s="112"/>
      <c r="CI241" s="110">
        <v>0.0</v>
      </c>
      <c r="CJ241" s="112"/>
      <c r="CK241" s="110">
        <v>0.0</v>
      </c>
      <c r="CL241" s="112"/>
      <c r="CM241" s="110">
        <v>0.0</v>
      </c>
      <c r="CN241" s="112"/>
      <c r="CO241" s="110">
        <v>0.0</v>
      </c>
      <c r="CP241" s="112"/>
      <c r="CQ241" s="110">
        <v>0.0</v>
      </c>
      <c r="CR241" s="113">
        <f t="shared" si="45"/>
        <v>0</v>
      </c>
      <c r="CS241" s="113">
        <f t="shared" si="26"/>
        <v>0</v>
      </c>
      <c r="CT241" s="1"/>
      <c r="CU241" s="114"/>
      <c r="CV241" s="1"/>
      <c r="CW241" s="1"/>
      <c r="CX241" s="235" t="s">
        <v>487</v>
      </c>
      <c r="CY241" s="207" t="s">
        <v>480</v>
      </c>
      <c r="CZ241" s="1"/>
      <c r="DA241" s="1"/>
      <c r="DB241" s="1"/>
      <c r="DC241" s="1"/>
      <c r="DD241" s="1"/>
      <c r="DE241" s="229"/>
      <c r="DF241" s="230"/>
      <c r="DG241" s="231"/>
      <c r="DH241" s="228"/>
      <c r="DI241" s="228"/>
      <c r="DJ241" s="228"/>
      <c r="DK241" s="228"/>
      <c r="DL241" s="1"/>
      <c r="DM241" s="1"/>
      <c r="DN241" s="1"/>
      <c r="DO241" s="1"/>
      <c r="DP241" s="1"/>
    </row>
    <row r="242">
      <c r="A242" s="93"/>
      <c r="B242" s="37" t="s">
        <v>135</v>
      </c>
      <c r="C242" s="240">
        <v>23473.0</v>
      </c>
      <c r="D242" s="174" t="s">
        <v>489</v>
      </c>
      <c r="E242" s="97" t="str">
        <f t="shared" si="27"/>
        <v>N/A</v>
      </c>
      <c r="F242" s="98"/>
      <c r="G242" s="98"/>
      <c r="H242" s="98"/>
      <c r="I242" s="98"/>
      <c r="J242" s="98"/>
      <c r="K242" s="99"/>
      <c r="L242" s="98"/>
      <c r="M242" s="98"/>
      <c r="N242" s="98"/>
      <c r="O242" s="98"/>
      <c r="P242" s="45"/>
      <c r="Q242" s="100"/>
      <c r="R242" s="98"/>
      <c r="S242" s="98"/>
      <c r="T242" s="45"/>
      <c r="U242" s="45"/>
      <c r="V242" s="45"/>
      <c r="W242" s="45"/>
      <c r="X242" s="101"/>
      <c r="Y242" s="102"/>
      <c r="Z242" s="45"/>
      <c r="AA242" s="103"/>
      <c r="AB242" s="123"/>
      <c r="AC242" s="103"/>
      <c r="AD242" s="107"/>
      <c r="AE242" s="103"/>
      <c r="AF242" s="128"/>
      <c r="AG242" s="103"/>
      <c r="AH242" s="107"/>
      <c r="AI242" s="103"/>
      <c r="AJ242" s="107"/>
      <c r="AK242" s="45"/>
      <c r="AL242" s="103"/>
      <c r="AM242" s="107"/>
      <c r="AN242" s="107"/>
      <c r="AO242" s="103"/>
      <c r="AP242" s="107"/>
      <c r="AQ242" s="107"/>
      <c r="AR242" s="103"/>
      <c r="AS242" s="242" t="str">
        <f t="shared" ref="AS242:AS244" si="92">IFNA(SUM(AQ242-VLOOKUP($D242,' 5.6.24 - WIP PROJECTIONS'!$D$2:$AV$214,39,FALSE)), "JOB NOT LISTED PRV WK")</f>
        <v>#REF!</v>
      </c>
      <c r="AT242" s="242">
        <v>0.0</v>
      </c>
      <c r="AU242" s="110">
        <v>0.0</v>
      </c>
      <c r="AV242" s="242">
        <v>0.0</v>
      </c>
      <c r="AW242" s="103"/>
      <c r="AX242" s="242">
        <v>0.0</v>
      </c>
      <c r="AY242" s="103"/>
      <c r="AZ242" s="242">
        <v>0.0</v>
      </c>
      <c r="BA242" s="110">
        <v>0.0</v>
      </c>
      <c r="BB242" s="124" t="str">
        <f t="shared" si="87"/>
        <v>#REF!</v>
      </c>
      <c r="BC242" s="175">
        <v>1.0</v>
      </c>
      <c r="BD242" s="103"/>
      <c r="BE242" s="129" t="str">
        <f t="shared" si="88"/>
        <v>#REF!</v>
      </c>
      <c r="BF242" s="107"/>
      <c r="BG242" s="103"/>
      <c r="BH242" s="124" t="str">
        <f t="shared" si="89"/>
        <v>#REF!</v>
      </c>
      <c r="BI242" s="107"/>
      <c r="BJ242" s="103"/>
      <c r="BK242" s="124" t="str">
        <f t="shared" si="90"/>
        <v>#REF!</v>
      </c>
      <c r="BL242" s="107"/>
      <c r="BM242" s="103"/>
      <c r="BN242" s="124" t="str">
        <f t="shared" si="91"/>
        <v>#REF!</v>
      </c>
      <c r="BO242" s="107"/>
      <c r="BP242" s="103"/>
      <c r="BQ242" s="107"/>
      <c r="BR242" s="103"/>
      <c r="BS242" s="107" t="str">
        <f t="shared" si="30"/>
        <v>#REF!</v>
      </c>
      <c r="BT242" s="107"/>
      <c r="BU242" s="103"/>
      <c r="BV242" s="107"/>
      <c r="BW242" s="117" t="str">
        <f t="shared" ref="BW242:BW243" si="93">IFNA(SUM(BT242-VLOOKUP($D242,' 2.18.25 - WIP PROJECTIONS'!$D$2:$BX$214,68,FALSE)), BT242)</f>
        <v>#REF!</v>
      </c>
      <c r="BX242" s="112"/>
      <c r="BY242" s="110">
        <v>0.0</v>
      </c>
      <c r="BZ242" s="2"/>
      <c r="CA242" s="2"/>
      <c r="CB242" s="112"/>
      <c r="CC242" s="110">
        <v>0.0</v>
      </c>
      <c r="CD242" s="112"/>
      <c r="CE242" s="110">
        <v>0.0</v>
      </c>
      <c r="CF242" s="112"/>
      <c r="CG242" s="110">
        <v>0.0</v>
      </c>
      <c r="CH242" s="112"/>
      <c r="CI242" s="110">
        <v>0.0</v>
      </c>
      <c r="CJ242" s="112"/>
      <c r="CK242" s="110">
        <v>0.0</v>
      </c>
      <c r="CL242" s="112"/>
      <c r="CM242" s="110">
        <v>0.0</v>
      </c>
      <c r="CN242" s="112"/>
      <c r="CO242" s="110">
        <v>0.0</v>
      </c>
      <c r="CP242" s="112"/>
      <c r="CQ242" s="110">
        <v>0.0</v>
      </c>
      <c r="CR242" s="113">
        <f t="shared" si="45"/>
        <v>0</v>
      </c>
      <c r="CS242" s="113">
        <f t="shared" si="26"/>
        <v>0</v>
      </c>
      <c r="CT242" s="1"/>
      <c r="CU242" s="114"/>
      <c r="CV242" s="1"/>
      <c r="CW242" s="1"/>
      <c r="CX242" s="192" t="s">
        <v>490</v>
      </c>
      <c r="CY242" s="1"/>
      <c r="CZ242" s="1"/>
      <c r="DA242" s="1"/>
      <c r="DB242" s="1"/>
      <c r="DC242" s="1"/>
      <c r="DD242" s="192" t="s">
        <v>491</v>
      </c>
      <c r="DE242" s="229"/>
      <c r="DF242" s="230"/>
      <c r="DG242" s="231"/>
      <c r="DH242" s="228"/>
      <c r="DI242" s="228"/>
      <c r="DJ242" s="228"/>
      <c r="DK242" s="228"/>
      <c r="DL242" s="1"/>
      <c r="DM242" s="1"/>
      <c r="DN242" s="1"/>
      <c r="DO242" s="1"/>
      <c r="DP242" s="1"/>
    </row>
    <row r="243">
      <c r="A243" s="93"/>
      <c r="B243" s="239" t="s">
        <v>135</v>
      </c>
      <c r="C243" s="240">
        <v>23457.0</v>
      </c>
      <c r="D243" s="174" t="s">
        <v>492</v>
      </c>
      <c r="E243" s="97" t="str">
        <f t="shared" si="27"/>
        <v>N/A</v>
      </c>
      <c r="F243" s="98"/>
      <c r="G243" s="98"/>
      <c r="H243" s="98"/>
      <c r="I243" s="98"/>
      <c r="J243" s="98"/>
      <c r="K243" s="99"/>
      <c r="L243" s="98"/>
      <c r="M243" s="98"/>
      <c r="N243" s="98"/>
      <c r="O243" s="98"/>
      <c r="P243" s="98"/>
      <c r="Q243" s="100"/>
      <c r="R243" s="98"/>
      <c r="S243" s="98"/>
      <c r="T243" s="45"/>
      <c r="U243" s="45"/>
      <c r="V243" s="45"/>
      <c r="W243" s="45"/>
      <c r="X243" s="101"/>
      <c r="Y243" s="102"/>
      <c r="Z243" s="136">
        <v>9965.45</v>
      </c>
      <c r="AA243" s="110">
        <v>9965.45</v>
      </c>
      <c r="AB243" s="158">
        <v>10965.45</v>
      </c>
      <c r="AC243" s="110">
        <v>10965.45</v>
      </c>
      <c r="AD243" s="124">
        <v>0.0</v>
      </c>
      <c r="AE243" s="110">
        <v>0.0</v>
      </c>
      <c r="AF243" s="124">
        <v>0.0</v>
      </c>
      <c r="AG243" s="110">
        <v>0.0</v>
      </c>
      <c r="AH243" s="124">
        <v>0.0</v>
      </c>
      <c r="AI243" s="110">
        <v>0.0</v>
      </c>
      <c r="AJ243" s="124" t="str">
        <f>IFNA(SUM(AH243-VLOOKUP($D243,'1.29.24 - WIP PROJECTIONS'!$D$2:$AO$214,30,FALSE)), "JOB NOT LISTED PRV WK")</f>
        <v>#REF!</v>
      </c>
      <c r="AK243" s="138">
        <v>0.0</v>
      </c>
      <c r="AL243" s="110">
        <v>0.0</v>
      </c>
      <c r="AM243" s="124" t="str">
        <f t="shared" ref="AM243:AM244" si="94">IFNA(SUM(AK243-VLOOKUP($D243,'2.20.24 - WIP PROJECTIONS'!$D$2:$AO$214,33,FALSE)), "JOB NOT LISTED PRV WK")</f>
        <v>#REF!</v>
      </c>
      <c r="AN243" s="107"/>
      <c r="AO243" s="103"/>
      <c r="AP243" s="124" t="str">
        <f t="shared" ref="AP243:AP244" si="95">IFNA(SUM(AN243-VLOOKUP($D243,'4.1.24 - WIP PROJECTIONS'!$D$2:$AO$214,36,FALSE)), "JOB NOT LISTED PRV WK")</f>
        <v>#REF!</v>
      </c>
      <c r="AQ243" s="107"/>
      <c r="AR243" s="110">
        <v>0.0</v>
      </c>
      <c r="AS243" s="124" t="str">
        <f t="shared" si="92"/>
        <v>#REF!</v>
      </c>
      <c r="AT243" s="107"/>
      <c r="AU243" s="110">
        <v>0.0</v>
      </c>
      <c r="AV243" s="242">
        <v>0.0</v>
      </c>
      <c r="AW243" s="110">
        <v>0.0</v>
      </c>
      <c r="AX243" s="242">
        <v>0.0</v>
      </c>
      <c r="AY243" s="110">
        <v>0.0</v>
      </c>
      <c r="AZ243" s="242">
        <v>0.0</v>
      </c>
      <c r="BA243" s="110">
        <v>0.0</v>
      </c>
      <c r="BB243" s="124" t="str">
        <f t="shared" si="87"/>
        <v>#REF!</v>
      </c>
      <c r="BC243" s="176">
        <v>1.0</v>
      </c>
      <c r="BD243" s="103"/>
      <c r="BE243" s="129" t="str">
        <f t="shared" si="88"/>
        <v>#REF!</v>
      </c>
      <c r="BF243" s="107"/>
      <c r="BG243" s="103"/>
      <c r="BH243" s="124" t="str">
        <f t="shared" si="89"/>
        <v>#REF!</v>
      </c>
      <c r="BI243" s="107"/>
      <c r="BJ243" s="103"/>
      <c r="BK243" s="124" t="str">
        <f t="shared" si="90"/>
        <v>#REF!</v>
      </c>
      <c r="BL243" s="107"/>
      <c r="BM243" s="103"/>
      <c r="BN243" s="124" t="str">
        <f t="shared" si="91"/>
        <v>#REF!</v>
      </c>
      <c r="BO243" s="107"/>
      <c r="BP243" s="103"/>
      <c r="BQ243" s="107"/>
      <c r="BR243" s="103"/>
      <c r="BS243" s="117" t="str">
        <f t="shared" si="30"/>
        <v>#REF!</v>
      </c>
      <c r="BT243" s="107"/>
      <c r="BU243" s="103"/>
      <c r="BV243" s="107"/>
      <c r="BW243" s="117" t="str">
        <f t="shared" si="93"/>
        <v>#REF!</v>
      </c>
      <c r="BX243" s="112"/>
      <c r="BY243" s="110">
        <v>0.0</v>
      </c>
      <c r="BZ243" s="2"/>
      <c r="CA243" s="2"/>
      <c r="CB243" s="112"/>
      <c r="CC243" s="110">
        <v>0.0</v>
      </c>
      <c r="CD243" s="112"/>
      <c r="CE243" s="110">
        <v>0.0</v>
      </c>
      <c r="CF243" s="112"/>
      <c r="CG243" s="110">
        <v>0.0</v>
      </c>
      <c r="CH243" s="112"/>
      <c r="CI243" s="110">
        <v>0.0</v>
      </c>
      <c r="CJ243" s="112"/>
      <c r="CK243" s="110">
        <v>0.0</v>
      </c>
      <c r="CL243" s="112"/>
      <c r="CM243" s="110">
        <v>0.0</v>
      </c>
      <c r="CN243" s="112"/>
      <c r="CO243" s="110">
        <v>0.0</v>
      </c>
      <c r="CP243" s="112"/>
      <c r="CQ243" s="110">
        <v>0.0</v>
      </c>
      <c r="CR243" s="113">
        <f t="shared" si="45"/>
        <v>0</v>
      </c>
      <c r="CS243" s="113">
        <f t="shared" si="26"/>
        <v>0</v>
      </c>
      <c r="CT243" s="1"/>
      <c r="CU243" s="114"/>
      <c r="CV243" s="1"/>
      <c r="CW243" s="1"/>
      <c r="CX243" s="195" t="str">
        <f t="shared" ref="CX243:CX244" si="96">CONCATENATE(TEXT(T243-CU243,"$0,000.00")," over projections")</f>
        <v>$0,000.00 over projections</v>
      </c>
      <c r="CY243" s="1"/>
      <c r="CZ243" s="1"/>
      <c r="DA243" s="1"/>
      <c r="DB243" s="1"/>
      <c r="DC243" s="1"/>
      <c r="DD243" s="1"/>
      <c r="DE243" s="229"/>
      <c r="DF243" s="230"/>
      <c r="DG243" s="231"/>
      <c r="DH243" s="228"/>
      <c r="DI243" s="228"/>
      <c r="DJ243" s="228"/>
      <c r="DK243" s="228"/>
      <c r="DL243" s="1"/>
      <c r="DM243" s="1"/>
      <c r="DN243" s="1"/>
      <c r="DO243" s="1"/>
      <c r="DP243" s="1"/>
    </row>
    <row r="244">
      <c r="A244" s="93"/>
      <c r="B244" s="94" t="s">
        <v>493</v>
      </c>
      <c r="C244" s="208" t="s">
        <v>494</v>
      </c>
      <c r="D244" s="96" t="s">
        <v>495</v>
      </c>
      <c r="E244" s="97" t="str">
        <f t="shared" si="27"/>
        <v>N/A</v>
      </c>
      <c r="F244" s="98"/>
      <c r="G244" s="98"/>
      <c r="H244" s="98"/>
      <c r="I244" s="98"/>
      <c r="J244" s="98"/>
      <c r="K244" s="99"/>
      <c r="L244" s="98"/>
      <c r="M244" s="98"/>
      <c r="N244" s="98"/>
      <c r="O244" s="98"/>
      <c r="P244" s="98"/>
      <c r="Q244" s="47"/>
      <c r="R244" s="98"/>
      <c r="S244" s="45"/>
      <c r="T244" s="160"/>
      <c r="U244" s="160"/>
      <c r="V244" s="160"/>
      <c r="W244" s="98"/>
      <c r="X244" s="101"/>
      <c r="Y244" s="102"/>
      <c r="Z244" s="98"/>
      <c r="AA244" s="103"/>
      <c r="AB244" s="123"/>
      <c r="AC244" s="103"/>
      <c r="AD244" s="107"/>
      <c r="AE244" s="103"/>
      <c r="AF244" s="107"/>
      <c r="AG244" s="103"/>
      <c r="AH244" s="243"/>
      <c r="AI244" s="103"/>
      <c r="AJ244" s="107"/>
      <c r="AK244" s="45"/>
      <c r="AL244" s="103"/>
      <c r="AM244" s="150" t="str">
        <f t="shared" si="94"/>
        <v>#REF!</v>
      </c>
      <c r="AN244" s="107"/>
      <c r="AO244" s="103"/>
      <c r="AP244" s="124" t="str">
        <f t="shared" si="95"/>
        <v>#REF!</v>
      </c>
      <c r="AQ244" s="129">
        <v>0.0</v>
      </c>
      <c r="AR244" s="110">
        <v>0.0</v>
      </c>
      <c r="AS244" s="129" t="str">
        <f t="shared" si="92"/>
        <v>#REF!</v>
      </c>
      <c r="AT244" s="142">
        <v>554967.76</v>
      </c>
      <c r="AU244" s="110">
        <v>554967.76</v>
      </c>
      <c r="AV244" s="142">
        <v>12500.0</v>
      </c>
      <c r="AW244" s="110">
        <v>12500.0</v>
      </c>
      <c r="AX244" s="107"/>
      <c r="AY244" s="110">
        <v>0.0</v>
      </c>
      <c r="AZ244" s="107"/>
      <c r="BA244" s="110">
        <v>0.0</v>
      </c>
      <c r="BB244" s="124" t="str">
        <f t="shared" si="87"/>
        <v>#REF!</v>
      </c>
      <c r="BC244" s="107"/>
      <c r="BD244" s="103"/>
      <c r="BE244" s="129" t="str">
        <f t="shared" si="88"/>
        <v>#REF!</v>
      </c>
      <c r="BF244" s="107"/>
      <c r="BG244" s="103"/>
      <c r="BH244" s="124" t="str">
        <f t="shared" si="89"/>
        <v>#REF!</v>
      </c>
      <c r="BI244" s="107"/>
      <c r="BJ244" s="103"/>
      <c r="BK244" s="124" t="str">
        <f t="shared" si="90"/>
        <v>#REF!</v>
      </c>
      <c r="BL244" s="107"/>
      <c r="BM244" s="103"/>
      <c r="BN244" s="124" t="str">
        <f t="shared" si="91"/>
        <v>#REF!</v>
      </c>
      <c r="BO244" s="107"/>
      <c r="BP244" s="103"/>
      <c r="BQ244" s="107"/>
      <c r="BR244" s="103"/>
      <c r="BS244" s="107" t="str">
        <f t="shared" si="30"/>
        <v>#REF!</v>
      </c>
      <c r="BT244" s="107"/>
      <c r="BU244" s="103"/>
      <c r="BV244" s="107"/>
      <c r="BW244" s="117" t="str">
        <f t="shared" ref="BW244:BW247" si="97">IFNA(SUM(BT244-VLOOKUP($D244,'3.17.25 - WIP PROJECTIONS'!$D$2:$BX$214,69,FALSE)), BT244)</f>
        <v>#REF!</v>
      </c>
      <c r="BX244" s="112"/>
      <c r="BY244" s="110">
        <v>0.0</v>
      </c>
      <c r="BZ244" s="2"/>
      <c r="CA244" s="2"/>
      <c r="CB244" s="112"/>
      <c r="CC244" s="110">
        <v>0.0</v>
      </c>
      <c r="CD244" s="112"/>
      <c r="CE244" s="110">
        <v>0.0</v>
      </c>
      <c r="CF244" s="112"/>
      <c r="CG244" s="110">
        <v>0.0</v>
      </c>
      <c r="CH244" s="112"/>
      <c r="CI244" s="110">
        <v>0.0</v>
      </c>
      <c r="CJ244" s="112"/>
      <c r="CK244" s="110">
        <v>0.0</v>
      </c>
      <c r="CL244" s="112"/>
      <c r="CM244" s="110">
        <v>0.0</v>
      </c>
      <c r="CN244" s="112"/>
      <c r="CO244" s="110">
        <v>0.0</v>
      </c>
      <c r="CP244" s="112"/>
      <c r="CQ244" s="110">
        <v>0.0</v>
      </c>
      <c r="CR244" s="113">
        <f t="shared" si="45"/>
        <v>0</v>
      </c>
      <c r="CS244" s="113">
        <f t="shared" si="26"/>
        <v>0</v>
      </c>
      <c r="CT244" s="1"/>
      <c r="CU244" s="114"/>
      <c r="CV244" s="1"/>
      <c r="CW244" s="1"/>
      <c r="CX244" s="195" t="str">
        <f t="shared" si="96"/>
        <v>$0,000.00 over projections</v>
      </c>
      <c r="CY244" s="1"/>
      <c r="CZ244" s="1"/>
      <c r="DA244" s="1"/>
      <c r="DB244" s="1"/>
      <c r="DC244" s="1"/>
      <c r="DD244" s="1"/>
      <c r="DE244" s="229"/>
      <c r="DF244" s="230"/>
      <c r="DG244" s="231"/>
      <c r="DH244" s="228"/>
      <c r="DI244" s="228"/>
      <c r="DJ244" s="228"/>
      <c r="DK244" s="228"/>
      <c r="DL244" s="1"/>
      <c r="DM244" s="1"/>
      <c r="DN244" s="1"/>
      <c r="DO244" s="1"/>
      <c r="DP244" s="1"/>
    </row>
    <row r="245">
      <c r="A245" s="93"/>
      <c r="B245" s="244" t="s">
        <v>493</v>
      </c>
      <c r="C245" s="208" t="s">
        <v>494</v>
      </c>
      <c r="D245" s="96" t="s">
        <v>496</v>
      </c>
      <c r="E245" s="97" t="str">
        <f t="shared" si="27"/>
        <v>N/A</v>
      </c>
      <c r="F245" s="98"/>
      <c r="G245" s="98"/>
      <c r="H245" s="98"/>
      <c r="I245" s="98"/>
      <c r="J245" s="98"/>
      <c r="K245" s="99"/>
      <c r="L245" s="98"/>
      <c r="M245" s="98"/>
      <c r="N245" s="98"/>
      <c r="O245" s="98"/>
      <c r="P245" s="45"/>
      <c r="Q245" s="100"/>
      <c r="R245" s="98"/>
      <c r="S245" s="98"/>
      <c r="T245" s="45"/>
      <c r="U245" s="45"/>
      <c r="V245" s="45"/>
      <c r="W245" s="45"/>
      <c r="X245" s="101"/>
      <c r="Y245" s="102"/>
      <c r="Z245" s="45"/>
      <c r="AA245" s="103"/>
      <c r="AB245" s="123"/>
      <c r="AC245" s="103"/>
      <c r="AD245" s="107"/>
      <c r="AE245" s="103"/>
      <c r="AF245" s="128"/>
      <c r="AG245" s="103"/>
      <c r="AH245" s="107"/>
      <c r="AI245" s="103"/>
      <c r="AJ245" s="107"/>
      <c r="AK245" s="45"/>
      <c r="AL245" s="103"/>
      <c r="AM245" s="107"/>
      <c r="AN245" s="107"/>
      <c r="AO245" s="103"/>
      <c r="AP245" s="107"/>
      <c r="AQ245" s="106"/>
      <c r="AR245" s="103"/>
      <c r="AS245" s="48"/>
      <c r="AT245" s="112"/>
      <c r="AU245" s="103"/>
      <c r="AV245" s="142">
        <v>4920.0</v>
      </c>
      <c r="AW245" s="110">
        <v>4920.0</v>
      </c>
      <c r="AX245" s="112"/>
      <c r="AY245" s="103"/>
      <c r="AZ245" s="107"/>
      <c r="BA245" s="103"/>
      <c r="BB245" s="124" t="str">
        <f t="shared" si="87"/>
        <v>#REF!</v>
      </c>
      <c r="BC245" s="107"/>
      <c r="BD245" s="103"/>
      <c r="BE245" s="129" t="str">
        <f t="shared" si="88"/>
        <v>#REF!</v>
      </c>
      <c r="BF245" s="107"/>
      <c r="BG245" s="103"/>
      <c r="BH245" s="124" t="str">
        <f t="shared" si="89"/>
        <v>#REF!</v>
      </c>
      <c r="BI245" s="107"/>
      <c r="BJ245" s="103"/>
      <c r="BK245" s="124" t="str">
        <f t="shared" si="90"/>
        <v>#REF!</v>
      </c>
      <c r="BL245" s="107"/>
      <c r="BM245" s="103"/>
      <c r="BN245" s="124" t="str">
        <f t="shared" si="91"/>
        <v>#REF!</v>
      </c>
      <c r="BO245" s="107"/>
      <c r="BP245" s="103"/>
      <c r="BQ245" s="107"/>
      <c r="BR245" s="103"/>
      <c r="BS245" s="107" t="str">
        <f t="shared" si="30"/>
        <v>#REF!</v>
      </c>
      <c r="BT245" s="107"/>
      <c r="BU245" s="103"/>
      <c r="BV245" s="107"/>
      <c r="BW245" s="117" t="str">
        <f t="shared" si="97"/>
        <v>#REF!</v>
      </c>
      <c r="BX245" s="112"/>
      <c r="BY245" s="110">
        <v>0.0</v>
      </c>
      <c r="BZ245" s="2"/>
      <c r="CA245" s="2"/>
      <c r="CB245" s="112"/>
      <c r="CC245" s="110">
        <v>0.0</v>
      </c>
      <c r="CD245" s="112"/>
      <c r="CE245" s="110">
        <v>0.0</v>
      </c>
      <c r="CF245" s="112"/>
      <c r="CG245" s="110">
        <v>0.0</v>
      </c>
      <c r="CH245" s="112"/>
      <c r="CI245" s="110">
        <v>0.0</v>
      </c>
      <c r="CJ245" s="112"/>
      <c r="CK245" s="110">
        <v>0.0</v>
      </c>
      <c r="CL245" s="112"/>
      <c r="CM245" s="110">
        <v>0.0</v>
      </c>
      <c r="CN245" s="112"/>
      <c r="CO245" s="110">
        <v>0.0</v>
      </c>
      <c r="CP245" s="112"/>
      <c r="CQ245" s="110">
        <v>0.0</v>
      </c>
      <c r="CR245" s="113">
        <f t="shared" si="45"/>
        <v>0</v>
      </c>
      <c r="CS245" s="113">
        <f t="shared" si="26"/>
        <v>0</v>
      </c>
      <c r="CT245" s="1"/>
      <c r="CU245" s="114"/>
      <c r="CV245" s="1"/>
      <c r="CW245" s="196"/>
      <c r="CX245" s="235" t="s">
        <v>497</v>
      </c>
      <c r="CY245" s="245" t="s">
        <v>498</v>
      </c>
      <c r="CZ245" s="192" t="s">
        <v>499</v>
      </c>
      <c r="DA245" s="116" t="s">
        <v>500</v>
      </c>
      <c r="DB245" s="1"/>
      <c r="DC245" s="1"/>
      <c r="DD245" s="1"/>
      <c r="DE245" s="226"/>
      <c r="DF245" s="227"/>
      <c r="DG245" s="228"/>
      <c r="DH245" s="228"/>
      <c r="DI245" s="228"/>
      <c r="DJ245" s="228"/>
      <c r="DK245" s="228"/>
      <c r="DL245" s="1"/>
      <c r="DM245" s="1"/>
      <c r="DN245" s="1"/>
      <c r="DO245" s="1"/>
      <c r="DP245" s="1"/>
    </row>
    <row r="246">
      <c r="A246" s="93"/>
      <c r="B246" s="244" t="s">
        <v>493</v>
      </c>
      <c r="C246" s="208" t="s">
        <v>494</v>
      </c>
      <c r="D246" s="246"/>
      <c r="E246" s="97" t="str">
        <f t="shared" si="27"/>
        <v>N/A</v>
      </c>
      <c r="F246" s="98"/>
      <c r="G246" s="98"/>
      <c r="H246" s="98"/>
      <c r="I246" s="98"/>
      <c r="J246" s="98"/>
      <c r="K246" s="99"/>
      <c r="L246" s="98"/>
      <c r="M246" s="98"/>
      <c r="N246" s="98"/>
      <c r="O246" s="98"/>
      <c r="P246" s="45"/>
      <c r="Q246" s="100"/>
      <c r="R246" s="98"/>
      <c r="S246" s="98"/>
      <c r="T246" s="45"/>
      <c r="U246" s="45"/>
      <c r="V246" s="45"/>
      <c r="W246" s="45"/>
      <c r="X246" s="101"/>
      <c r="Y246" s="102"/>
      <c r="Z246" s="45"/>
      <c r="AA246" s="103"/>
      <c r="AB246" s="123"/>
      <c r="AC246" s="103"/>
      <c r="AD246" s="107"/>
      <c r="AE246" s="103"/>
      <c r="AF246" s="128"/>
      <c r="AG246" s="103"/>
      <c r="AH246" s="107"/>
      <c r="AI246" s="103"/>
      <c r="AJ246" s="107"/>
      <c r="AK246" s="45"/>
      <c r="AL246" s="103"/>
      <c r="AM246" s="107"/>
      <c r="AN246" s="107"/>
      <c r="AO246" s="103"/>
      <c r="AP246" s="107"/>
      <c r="AQ246" s="106"/>
      <c r="AR246" s="103"/>
      <c r="AS246" s="48"/>
      <c r="AT246" s="112"/>
      <c r="AU246" s="103"/>
      <c r="AV246" s="107"/>
      <c r="AW246" s="103"/>
      <c r="AX246" s="48"/>
      <c r="AY246" s="103"/>
      <c r="AZ246" s="107"/>
      <c r="BA246" s="103"/>
      <c r="BB246" s="124" t="str">
        <f t="shared" si="87"/>
        <v>#REF!</v>
      </c>
      <c r="BC246" s="107"/>
      <c r="BD246" s="103"/>
      <c r="BE246" s="129" t="str">
        <f t="shared" si="88"/>
        <v>#REF!</v>
      </c>
      <c r="BF246" s="107"/>
      <c r="BG246" s="103"/>
      <c r="BH246" s="124" t="str">
        <f t="shared" si="89"/>
        <v>#REF!</v>
      </c>
      <c r="BI246" s="107"/>
      <c r="BJ246" s="103"/>
      <c r="BK246" s="124" t="str">
        <f t="shared" si="90"/>
        <v>#REF!</v>
      </c>
      <c r="BL246" s="107"/>
      <c r="BM246" s="103"/>
      <c r="BN246" s="124" t="str">
        <f t="shared" si="91"/>
        <v>#REF!</v>
      </c>
      <c r="BO246" s="107"/>
      <c r="BP246" s="103"/>
      <c r="BQ246" s="107"/>
      <c r="BR246" s="103"/>
      <c r="BS246" s="107" t="str">
        <f t="shared" si="30"/>
        <v>#REF!</v>
      </c>
      <c r="BT246" s="107"/>
      <c r="BU246" s="103"/>
      <c r="BV246" s="107"/>
      <c r="BW246" s="107" t="str">
        <f t="shared" si="97"/>
        <v>#REF!</v>
      </c>
      <c r="BX246" s="112"/>
      <c r="BY246" s="110">
        <v>0.0</v>
      </c>
      <c r="BZ246" s="2"/>
      <c r="CA246" s="2"/>
      <c r="CB246" s="112"/>
      <c r="CC246" s="110">
        <v>0.0</v>
      </c>
      <c r="CD246" s="112"/>
      <c r="CE246" s="110">
        <v>0.0</v>
      </c>
      <c r="CF246" s="112"/>
      <c r="CG246" s="110">
        <v>0.0</v>
      </c>
      <c r="CH246" s="112"/>
      <c r="CI246" s="110">
        <v>0.0</v>
      </c>
      <c r="CJ246" s="112"/>
      <c r="CK246" s="110">
        <v>0.0</v>
      </c>
      <c r="CL246" s="112"/>
      <c r="CM246" s="110">
        <v>0.0</v>
      </c>
      <c r="CN246" s="112"/>
      <c r="CO246" s="110">
        <v>0.0</v>
      </c>
      <c r="CP246" s="112"/>
      <c r="CQ246" s="110">
        <v>0.0</v>
      </c>
      <c r="CR246" s="113">
        <f t="shared" si="45"/>
        <v>0</v>
      </c>
      <c r="CS246" s="113">
        <f t="shared" si="26"/>
        <v>0</v>
      </c>
      <c r="CT246" s="1"/>
      <c r="CU246" s="114"/>
      <c r="CV246" s="1"/>
      <c r="CW246" s="1"/>
      <c r="CX246" s="1"/>
      <c r="CY246" s="1"/>
      <c r="CZ246" s="1"/>
      <c r="DA246" s="1"/>
      <c r="DB246" s="192" t="s">
        <v>501</v>
      </c>
      <c r="DC246" s="192" t="s">
        <v>502</v>
      </c>
      <c r="DD246" s="1" t="s">
        <v>503</v>
      </c>
      <c r="DE246" s="229"/>
      <c r="DF246" s="230"/>
      <c r="DG246" s="231"/>
      <c r="DH246" s="228"/>
      <c r="DI246" s="228"/>
      <c r="DJ246" s="228"/>
      <c r="DK246" s="228"/>
      <c r="DL246" s="1"/>
      <c r="DM246" s="1"/>
      <c r="DN246" s="1"/>
      <c r="DO246" s="1"/>
      <c r="DP246" s="1"/>
    </row>
    <row r="247">
      <c r="A247" s="93"/>
      <c r="B247" s="94" t="s">
        <v>493</v>
      </c>
      <c r="C247" s="208" t="s">
        <v>504</v>
      </c>
      <c r="D247" s="96" t="s">
        <v>505</v>
      </c>
      <c r="E247" s="97" t="str">
        <f t="shared" si="27"/>
        <v>N/A</v>
      </c>
      <c r="F247" s="98"/>
      <c r="G247" s="98"/>
      <c r="H247" s="98"/>
      <c r="I247" s="98"/>
      <c r="J247" s="98"/>
      <c r="K247" s="99"/>
      <c r="L247" s="98"/>
      <c r="M247" s="98"/>
      <c r="N247" s="98"/>
      <c r="O247" s="98"/>
      <c r="P247" s="98"/>
      <c r="Q247" s="100"/>
      <c r="R247" s="98"/>
      <c r="S247" s="98"/>
      <c r="T247" s="45"/>
      <c r="U247" s="45"/>
      <c r="V247" s="45"/>
      <c r="W247" s="45"/>
      <c r="X247" s="101"/>
      <c r="Y247" s="102"/>
      <c r="Z247" s="45"/>
      <c r="AA247" s="103"/>
      <c r="AB247" s="123"/>
      <c r="AC247" s="103"/>
      <c r="AD247" s="106"/>
      <c r="AE247" s="103"/>
      <c r="AF247" s="142">
        <v>4833.7</v>
      </c>
      <c r="AG247" s="110">
        <v>4833.7</v>
      </c>
      <c r="AH247" s="142">
        <v>23181.11</v>
      </c>
      <c r="AI247" s="110">
        <v>23181.11</v>
      </c>
      <c r="AJ247" s="124" t="str">
        <f>IFNA(SUM(AH247-VLOOKUP($D247,'1.29.24 - WIP PROJECTIONS'!$D$2:$AO$214,30,FALSE)), "JOB NOT LISTED PRV WK")</f>
        <v>#REF!</v>
      </c>
      <c r="AK247" s="138">
        <v>0.0</v>
      </c>
      <c r="AL247" s="110">
        <v>0.0</v>
      </c>
      <c r="AM247" s="124" t="str">
        <f>IFNA(SUM(AK247-VLOOKUP($D247,'2.20.24 - WIP PROJECTIONS'!$D$2:$AO$214,33,FALSE)), "JOB NOT LISTED PRV WK")</f>
        <v>#REF!</v>
      </c>
      <c r="AN247" s="107"/>
      <c r="AO247" s="103"/>
      <c r="AP247" s="124" t="str">
        <f>IFNA(SUM(AN247-VLOOKUP($D247,'4.1.24 - WIP PROJECTIONS'!$D$2:$AO$214,36,FALSE)), "JOB NOT LISTED PRV WK")</f>
        <v>#REF!</v>
      </c>
      <c r="AQ247" s="107"/>
      <c r="AR247" s="110">
        <v>0.0</v>
      </c>
      <c r="AS247" s="124" t="str">
        <f>IFNA(SUM(AQ247-VLOOKUP($D247,' 5.6.24 - WIP PROJECTIONS'!$D$2:$AV$214,39,FALSE)), "JOB NOT LISTED PRV WK")</f>
        <v>#REF!</v>
      </c>
      <c r="AT247" s="107"/>
      <c r="AU247" s="110">
        <v>0.0</v>
      </c>
      <c r="AV247" s="107"/>
      <c r="AW247" s="110">
        <v>0.0</v>
      </c>
      <c r="AX247" s="107"/>
      <c r="AY247" s="110">
        <v>0.0</v>
      </c>
      <c r="AZ247" s="107"/>
      <c r="BA247" s="110">
        <v>0.0</v>
      </c>
      <c r="BB247" s="124" t="str">
        <f t="shared" si="87"/>
        <v>#REF!</v>
      </c>
      <c r="BC247" s="107"/>
      <c r="BD247" s="103"/>
      <c r="BE247" s="129" t="str">
        <f t="shared" si="88"/>
        <v>#REF!</v>
      </c>
      <c r="BF247" s="107"/>
      <c r="BG247" s="103"/>
      <c r="BH247" s="124" t="str">
        <f t="shared" si="89"/>
        <v>#REF!</v>
      </c>
      <c r="BI247" s="107"/>
      <c r="BJ247" s="103"/>
      <c r="BK247" s="124" t="str">
        <f t="shared" si="90"/>
        <v>#REF!</v>
      </c>
      <c r="BL247" s="107"/>
      <c r="BM247" s="103"/>
      <c r="BN247" s="124" t="str">
        <f t="shared" si="91"/>
        <v>#REF!</v>
      </c>
      <c r="BO247" s="107"/>
      <c r="BP247" s="103"/>
      <c r="BQ247" s="107"/>
      <c r="BR247" s="103"/>
      <c r="BS247" s="107" t="str">
        <f t="shared" si="30"/>
        <v>#REF!</v>
      </c>
      <c r="BT247" s="107"/>
      <c r="BU247" s="103"/>
      <c r="BV247" s="107"/>
      <c r="BW247" s="117" t="str">
        <f t="shared" si="97"/>
        <v>#REF!</v>
      </c>
      <c r="BX247" s="112"/>
      <c r="BY247" s="110">
        <v>0.0</v>
      </c>
      <c r="BZ247" s="2"/>
      <c r="CA247" s="2"/>
      <c r="CB247" s="112"/>
      <c r="CC247" s="110">
        <v>0.0</v>
      </c>
      <c r="CD247" s="112"/>
      <c r="CE247" s="110">
        <v>0.0</v>
      </c>
      <c r="CF247" s="112"/>
      <c r="CG247" s="110">
        <v>0.0</v>
      </c>
      <c r="CH247" s="112"/>
      <c r="CI247" s="110">
        <v>0.0</v>
      </c>
      <c r="CJ247" s="112"/>
      <c r="CK247" s="110">
        <v>0.0</v>
      </c>
      <c r="CL247" s="112"/>
      <c r="CM247" s="110">
        <v>0.0</v>
      </c>
      <c r="CN247" s="112"/>
      <c r="CO247" s="110">
        <v>0.0</v>
      </c>
      <c r="CP247" s="112"/>
      <c r="CQ247" s="110">
        <v>0.0</v>
      </c>
      <c r="CR247" s="113">
        <f t="shared" si="45"/>
        <v>0</v>
      </c>
      <c r="CS247" s="113">
        <f t="shared" si="26"/>
        <v>0</v>
      </c>
      <c r="CT247" s="1"/>
      <c r="CU247" s="114"/>
      <c r="CV247" s="1"/>
      <c r="CW247" s="1"/>
      <c r="CX247" s="1"/>
      <c r="CY247" s="1"/>
      <c r="CZ247" s="1"/>
      <c r="DA247" s="1"/>
      <c r="DB247" s="1"/>
      <c r="DC247" s="1"/>
      <c r="DD247" s="1"/>
      <c r="DE247" s="226"/>
      <c r="DF247" s="227"/>
      <c r="DG247" s="228"/>
      <c r="DH247" s="228"/>
      <c r="DI247" s="228"/>
      <c r="DJ247" s="228"/>
      <c r="DK247" s="228"/>
      <c r="DL247" s="1"/>
      <c r="DM247" s="1"/>
      <c r="DN247" s="1"/>
      <c r="DO247" s="1"/>
      <c r="DP247" s="1"/>
    </row>
    <row r="248">
      <c r="A248" s="93"/>
      <c r="B248" s="94" t="s">
        <v>493</v>
      </c>
      <c r="C248" s="208">
        <v>24427.0</v>
      </c>
      <c r="D248" s="96" t="s">
        <v>506</v>
      </c>
      <c r="E248" s="97" t="str">
        <f t="shared" si="27"/>
        <v>N/A</v>
      </c>
      <c r="F248" s="98"/>
      <c r="G248" s="98"/>
      <c r="H248" s="98"/>
      <c r="I248" s="98"/>
      <c r="J248" s="98"/>
      <c r="K248" s="99"/>
      <c r="L248" s="98"/>
      <c r="M248" s="98"/>
      <c r="N248" s="98"/>
      <c r="O248" s="98"/>
      <c r="P248" s="45"/>
      <c r="Q248" s="100"/>
      <c r="R248" s="98"/>
      <c r="S248" s="98"/>
      <c r="T248" s="45"/>
      <c r="U248" s="45"/>
      <c r="V248" s="45"/>
      <c r="W248" s="45"/>
      <c r="X248" s="101"/>
      <c r="Y248" s="102"/>
      <c r="Z248" s="45"/>
      <c r="AA248" s="103"/>
      <c r="AB248" s="123"/>
      <c r="AC248" s="103"/>
      <c r="AD248" s="107"/>
      <c r="AE248" s="103"/>
      <c r="AF248" s="128"/>
      <c r="AG248" s="103"/>
      <c r="AH248" s="107"/>
      <c r="AI248" s="103"/>
      <c r="AJ248" s="107"/>
      <c r="AK248" s="45"/>
      <c r="AL248" s="103"/>
      <c r="AM248" s="107"/>
      <c r="AN248" s="107"/>
      <c r="AO248" s="103"/>
      <c r="AP248" s="107"/>
      <c r="AQ248" s="106"/>
      <c r="AR248" s="103"/>
      <c r="AS248" s="48"/>
      <c r="AT248" s="112"/>
      <c r="AU248" s="103"/>
      <c r="AV248" s="142">
        <v>4985.0</v>
      </c>
      <c r="AW248" s="110">
        <v>4985.0</v>
      </c>
      <c r="AX248" s="112"/>
      <c r="AY248" s="103"/>
      <c r="AZ248" s="107"/>
      <c r="BA248" s="103"/>
      <c r="BB248" s="124" t="str">
        <f t="shared" si="87"/>
        <v>#REF!</v>
      </c>
      <c r="BC248" s="107"/>
      <c r="BD248" s="103"/>
      <c r="BE248" s="129" t="str">
        <f t="shared" si="88"/>
        <v>#REF!</v>
      </c>
      <c r="BF248" s="107"/>
      <c r="BG248" s="103"/>
      <c r="BH248" s="124" t="str">
        <f t="shared" si="89"/>
        <v>#REF!</v>
      </c>
      <c r="BI248" s="107"/>
      <c r="BJ248" s="103"/>
      <c r="BK248" s="124" t="str">
        <f t="shared" si="90"/>
        <v>#REF!</v>
      </c>
      <c r="BL248" s="107"/>
      <c r="BM248" s="103"/>
      <c r="BN248" s="124" t="str">
        <f t="shared" si="91"/>
        <v>#REF!</v>
      </c>
      <c r="BO248" s="107"/>
      <c r="BP248" s="103"/>
      <c r="BQ248" s="107"/>
      <c r="BR248" s="103"/>
      <c r="BS248" s="107" t="str">
        <f t="shared" si="30"/>
        <v>#REF!</v>
      </c>
      <c r="BT248" s="107"/>
      <c r="BU248" s="103"/>
      <c r="BV248" s="107"/>
      <c r="BW248" s="117" t="str">
        <f t="shared" ref="BW248:BW258" si="98">IFNA(SUM(BT248-VLOOKUP($D248,' 2.18.25 - WIP PROJECTIONS'!$D$2:$BX$214,68,FALSE)), BT248)</f>
        <v>#REF!</v>
      </c>
      <c r="BX248" s="112"/>
      <c r="BY248" s="110">
        <v>0.0</v>
      </c>
      <c r="BZ248" s="2"/>
      <c r="CA248" s="2"/>
      <c r="CB248" s="112"/>
      <c r="CC248" s="110">
        <v>0.0</v>
      </c>
      <c r="CD248" s="112"/>
      <c r="CE248" s="110">
        <v>0.0</v>
      </c>
      <c r="CF248" s="112"/>
      <c r="CG248" s="110">
        <v>0.0</v>
      </c>
      <c r="CH248" s="112"/>
      <c r="CI248" s="110">
        <v>0.0</v>
      </c>
      <c r="CJ248" s="112"/>
      <c r="CK248" s="110">
        <v>0.0</v>
      </c>
      <c r="CL248" s="112"/>
      <c r="CM248" s="110">
        <v>0.0</v>
      </c>
      <c r="CN248" s="112"/>
      <c r="CO248" s="110">
        <v>0.0</v>
      </c>
      <c r="CP248" s="112"/>
      <c r="CQ248" s="110">
        <v>0.0</v>
      </c>
      <c r="CR248" s="113">
        <f t="shared" si="45"/>
        <v>0</v>
      </c>
      <c r="CS248" s="113">
        <f t="shared" si="26"/>
        <v>0</v>
      </c>
      <c r="CT248" s="1"/>
      <c r="CU248" s="114"/>
      <c r="CV248" s="1"/>
      <c r="CW248" s="1"/>
      <c r="CX248" s="1"/>
      <c r="CY248" s="1"/>
      <c r="CZ248" s="1"/>
      <c r="DA248" s="1"/>
      <c r="DB248" s="1"/>
      <c r="DC248" s="1"/>
      <c r="DD248" s="1"/>
      <c r="DE248" s="226"/>
      <c r="DF248" s="227"/>
      <c r="DG248" s="228"/>
      <c r="DH248" s="228"/>
      <c r="DI248" s="228"/>
      <c r="DJ248" s="228"/>
      <c r="DK248" s="228"/>
      <c r="DL248" s="1"/>
      <c r="DM248" s="1"/>
      <c r="DN248" s="1"/>
      <c r="DO248" s="1"/>
      <c r="DP248" s="1"/>
    </row>
    <row r="249">
      <c r="A249" s="93"/>
      <c r="B249" s="94" t="s">
        <v>493</v>
      </c>
      <c r="C249" s="208">
        <v>24419.0</v>
      </c>
      <c r="D249" s="96" t="s">
        <v>507</v>
      </c>
      <c r="E249" s="97" t="str">
        <f t="shared" si="27"/>
        <v>N/A</v>
      </c>
      <c r="F249" s="98"/>
      <c r="G249" s="98"/>
      <c r="H249" s="98"/>
      <c r="I249" s="98"/>
      <c r="J249" s="98"/>
      <c r="K249" s="99"/>
      <c r="L249" s="98"/>
      <c r="M249" s="98"/>
      <c r="N249" s="98"/>
      <c r="O249" s="98"/>
      <c r="P249" s="98"/>
      <c r="Q249" s="100"/>
      <c r="R249" s="98"/>
      <c r="S249" s="98"/>
      <c r="T249" s="45"/>
      <c r="U249" s="45"/>
      <c r="V249" s="45"/>
      <c r="W249" s="45"/>
      <c r="X249" s="101"/>
      <c r="Y249" s="102"/>
      <c r="Z249" s="45"/>
      <c r="AA249" s="103"/>
      <c r="AB249" s="104"/>
      <c r="AC249" s="105"/>
      <c r="AD249" s="106"/>
      <c r="AE249" s="103"/>
      <c r="AF249" s="106"/>
      <c r="AG249" s="103"/>
      <c r="AH249" s="107"/>
      <c r="AI249" s="103"/>
      <c r="AJ249" s="107"/>
      <c r="AK249" s="47"/>
      <c r="AL249" s="103"/>
      <c r="AM249" s="107"/>
      <c r="AN249" s="107"/>
      <c r="AO249" s="103"/>
      <c r="AP249" s="107"/>
      <c r="AQ249" s="108"/>
      <c r="AR249" s="103"/>
      <c r="AS249" s="107"/>
      <c r="AT249" s="142">
        <v>2172.0</v>
      </c>
      <c r="AU249" s="110">
        <v>2172.0</v>
      </c>
      <c r="AV249" s="107"/>
      <c r="AW249" s="103"/>
      <c r="AX249" s="107"/>
      <c r="AY249" s="103"/>
      <c r="AZ249" s="107"/>
      <c r="BA249" s="103"/>
      <c r="BB249" s="124" t="str">
        <f t="shared" si="87"/>
        <v>#REF!</v>
      </c>
      <c r="BC249" s="107"/>
      <c r="BD249" s="103"/>
      <c r="BE249" s="129" t="str">
        <f t="shared" si="88"/>
        <v>#REF!</v>
      </c>
      <c r="BF249" s="107"/>
      <c r="BG249" s="103"/>
      <c r="BH249" s="124" t="str">
        <f t="shared" si="89"/>
        <v>#REF!</v>
      </c>
      <c r="BI249" s="107"/>
      <c r="BJ249" s="103"/>
      <c r="BK249" s="124" t="str">
        <f t="shared" si="90"/>
        <v>#REF!</v>
      </c>
      <c r="BL249" s="107"/>
      <c r="BM249" s="103"/>
      <c r="BN249" s="124" t="str">
        <f t="shared" si="91"/>
        <v>#REF!</v>
      </c>
      <c r="BO249" s="107"/>
      <c r="BP249" s="103"/>
      <c r="BQ249" s="107"/>
      <c r="BR249" s="103"/>
      <c r="BS249" s="107" t="str">
        <f t="shared" si="30"/>
        <v>#REF!</v>
      </c>
      <c r="BT249" s="107"/>
      <c r="BU249" s="103"/>
      <c r="BV249" s="107"/>
      <c r="BW249" s="117" t="str">
        <f t="shared" si="98"/>
        <v>#REF!</v>
      </c>
      <c r="BX249" s="112"/>
      <c r="BY249" s="110">
        <v>0.0</v>
      </c>
      <c r="BZ249" s="2"/>
      <c r="CA249" s="2"/>
      <c r="CB249" s="112"/>
      <c r="CC249" s="110">
        <v>0.0</v>
      </c>
      <c r="CD249" s="112"/>
      <c r="CE249" s="110">
        <v>0.0</v>
      </c>
      <c r="CF249" s="112"/>
      <c r="CG249" s="110">
        <v>0.0</v>
      </c>
      <c r="CH249" s="112"/>
      <c r="CI249" s="110">
        <v>0.0</v>
      </c>
      <c r="CJ249" s="112"/>
      <c r="CK249" s="110">
        <v>0.0</v>
      </c>
      <c r="CL249" s="112"/>
      <c r="CM249" s="110">
        <v>0.0</v>
      </c>
      <c r="CN249" s="112"/>
      <c r="CO249" s="110">
        <v>0.0</v>
      </c>
      <c r="CP249" s="112"/>
      <c r="CQ249" s="110">
        <v>0.0</v>
      </c>
      <c r="CR249" s="113">
        <f t="shared" si="45"/>
        <v>0</v>
      </c>
      <c r="CS249" s="113">
        <f t="shared" si="26"/>
        <v>0</v>
      </c>
      <c r="CT249" s="1"/>
      <c r="CU249" s="114"/>
      <c r="CV249" s="1"/>
      <c r="CW249" s="1"/>
      <c r="CX249" s="1"/>
      <c r="CY249" s="1"/>
      <c r="CZ249" s="1"/>
      <c r="DA249" s="1"/>
      <c r="DB249" s="1"/>
      <c r="DC249" s="1"/>
      <c r="DD249" s="1"/>
      <c r="DE249" s="226"/>
      <c r="DF249" s="227"/>
      <c r="DG249" s="228"/>
      <c r="DH249" s="228"/>
      <c r="DI249" s="228"/>
      <c r="DJ249" s="228"/>
      <c r="DK249" s="228"/>
      <c r="DL249" s="1"/>
      <c r="DM249" s="1"/>
      <c r="DN249" s="1"/>
      <c r="DO249" s="1"/>
      <c r="DP249" s="1"/>
    </row>
    <row r="250">
      <c r="A250" s="93"/>
      <c r="B250" s="94" t="s">
        <v>493</v>
      </c>
      <c r="C250" s="208">
        <v>24414.0</v>
      </c>
      <c r="D250" s="96" t="s">
        <v>508</v>
      </c>
      <c r="E250" s="97" t="str">
        <f t="shared" si="27"/>
        <v>N/A</v>
      </c>
      <c r="F250" s="98"/>
      <c r="G250" s="98"/>
      <c r="H250" s="98"/>
      <c r="I250" s="98"/>
      <c r="J250" s="98"/>
      <c r="K250" s="99"/>
      <c r="L250" s="98"/>
      <c r="M250" s="98"/>
      <c r="N250" s="98"/>
      <c r="O250" s="98"/>
      <c r="P250" s="98"/>
      <c r="Q250" s="47"/>
      <c r="R250" s="98"/>
      <c r="S250" s="45"/>
      <c r="T250" s="160"/>
      <c r="U250" s="160"/>
      <c r="V250" s="160"/>
      <c r="W250" s="98"/>
      <c r="X250" s="101"/>
      <c r="Y250" s="102"/>
      <c r="Z250" s="98"/>
      <c r="AA250" s="103"/>
      <c r="AB250" s="123"/>
      <c r="AC250" s="103"/>
      <c r="AD250" s="107"/>
      <c r="AE250" s="103"/>
      <c r="AF250" s="107"/>
      <c r="AG250" s="103"/>
      <c r="AH250" s="243"/>
      <c r="AI250" s="103"/>
      <c r="AJ250" s="107"/>
      <c r="AK250" s="45"/>
      <c r="AL250" s="103"/>
      <c r="AM250" s="107"/>
      <c r="AN250" s="107"/>
      <c r="AO250" s="103"/>
      <c r="AP250" s="107"/>
      <c r="AQ250" s="242">
        <v>0.0</v>
      </c>
      <c r="AR250" s="103"/>
      <c r="AS250" s="144" t="str">
        <f t="shared" ref="AS250:AS254" si="99">IFNA(SUM(AQ250-VLOOKUP($D250,' 5.6.24 - WIP PROJECTIONS'!$D$2:$AV$214,39,FALSE)), "JOB NOT LISTED PRV WK")</f>
        <v>#REF!</v>
      </c>
      <c r="AT250" s="142">
        <v>19058.42</v>
      </c>
      <c r="AU250" s="110">
        <v>19058.42</v>
      </c>
      <c r="AV250" s="107"/>
      <c r="AW250" s="103"/>
      <c r="AX250" s="107"/>
      <c r="AY250" s="103"/>
      <c r="AZ250" s="107"/>
      <c r="BA250" s="103"/>
      <c r="BB250" s="124" t="str">
        <f t="shared" si="87"/>
        <v>#REF!</v>
      </c>
      <c r="BC250" s="107"/>
      <c r="BD250" s="103"/>
      <c r="BE250" s="129" t="str">
        <f t="shared" si="88"/>
        <v>#REF!</v>
      </c>
      <c r="BF250" s="107"/>
      <c r="BG250" s="103"/>
      <c r="BH250" s="124" t="str">
        <f t="shared" si="89"/>
        <v>#REF!</v>
      </c>
      <c r="BI250" s="107"/>
      <c r="BJ250" s="103"/>
      <c r="BK250" s="124" t="str">
        <f t="shared" si="90"/>
        <v>#REF!</v>
      </c>
      <c r="BL250" s="107"/>
      <c r="BM250" s="103"/>
      <c r="BN250" s="124" t="str">
        <f t="shared" si="91"/>
        <v>#REF!</v>
      </c>
      <c r="BO250" s="107"/>
      <c r="BP250" s="103"/>
      <c r="BQ250" s="107"/>
      <c r="BR250" s="103"/>
      <c r="BS250" s="107" t="str">
        <f t="shared" si="30"/>
        <v>#REF!</v>
      </c>
      <c r="BT250" s="107"/>
      <c r="BU250" s="103"/>
      <c r="BV250" s="107"/>
      <c r="BW250" s="117" t="str">
        <f t="shared" si="98"/>
        <v>#REF!</v>
      </c>
      <c r="BX250" s="112"/>
      <c r="BY250" s="110">
        <v>0.0</v>
      </c>
      <c r="BZ250" s="2"/>
      <c r="CA250" s="2"/>
      <c r="CB250" s="112"/>
      <c r="CC250" s="110">
        <v>0.0</v>
      </c>
      <c r="CD250" s="112"/>
      <c r="CE250" s="110">
        <v>0.0</v>
      </c>
      <c r="CF250" s="112"/>
      <c r="CG250" s="110">
        <v>0.0</v>
      </c>
      <c r="CH250" s="112"/>
      <c r="CI250" s="110">
        <v>0.0</v>
      </c>
      <c r="CJ250" s="112"/>
      <c r="CK250" s="110">
        <v>0.0</v>
      </c>
      <c r="CL250" s="112"/>
      <c r="CM250" s="110">
        <v>0.0</v>
      </c>
      <c r="CN250" s="112"/>
      <c r="CO250" s="110">
        <v>0.0</v>
      </c>
      <c r="CP250" s="112"/>
      <c r="CQ250" s="110">
        <v>0.0</v>
      </c>
      <c r="CR250" s="113">
        <f t="shared" si="45"/>
        <v>0</v>
      </c>
      <c r="CS250" s="113">
        <f t="shared" si="26"/>
        <v>0</v>
      </c>
      <c r="CT250" s="1"/>
      <c r="CU250" s="114"/>
      <c r="CV250" s="1"/>
      <c r="CW250" s="1"/>
      <c r="CX250" s="1"/>
      <c r="CY250" s="1"/>
      <c r="CZ250" s="1"/>
      <c r="DA250" s="1"/>
      <c r="DB250" s="1"/>
      <c r="DC250" s="1"/>
      <c r="DD250" s="1"/>
      <c r="DE250" s="226"/>
      <c r="DF250" s="227"/>
      <c r="DG250" s="228"/>
      <c r="DH250" s="228"/>
      <c r="DI250" s="228"/>
      <c r="DJ250" s="228"/>
      <c r="DK250" s="228"/>
      <c r="DL250" s="1"/>
      <c r="DM250" s="1"/>
      <c r="DN250" s="1"/>
      <c r="DO250" s="1"/>
      <c r="DP250" s="1"/>
    </row>
    <row r="251">
      <c r="A251" s="93"/>
      <c r="B251" s="244" t="s">
        <v>493</v>
      </c>
      <c r="C251" s="208">
        <v>24410.0</v>
      </c>
      <c r="D251" s="96" t="s">
        <v>509</v>
      </c>
      <c r="E251" s="97" t="str">
        <f t="shared" si="27"/>
        <v>N/A</v>
      </c>
      <c r="F251" s="98"/>
      <c r="G251" s="98"/>
      <c r="H251" s="98"/>
      <c r="I251" s="98"/>
      <c r="J251" s="98"/>
      <c r="K251" s="99"/>
      <c r="L251" s="98"/>
      <c r="M251" s="98"/>
      <c r="N251" s="98"/>
      <c r="O251" s="98"/>
      <c r="P251" s="98"/>
      <c r="Q251" s="100"/>
      <c r="R251" s="98"/>
      <c r="S251" s="98"/>
      <c r="T251" s="45"/>
      <c r="U251" s="45"/>
      <c r="V251" s="45"/>
      <c r="W251" s="45"/>
      <c r="X251" s="101"/>
      <c r="Y251" s="102"/>
      <c r="Z251" s="45"/>
      <c r="AA251" s="103"/>
      <c r="AB251" s="104"/>
      <c r="AC251" s="105"/>
      <c r="AD251" s="106"/>
      <c r="AE251" s="103"/>
      <c r="AF251" s="106"/>
      <c r="AG251" s="103"/>
      <c r="AH251" s="107"/>
      <c r="AI251" s="103"/>
      <c r="AJ251" s="107"/>
      <c r="AK251" s="47"/>
      <c r="AL251" s="103"/>
      <c r="AM251" s="107"/>
      <c r="AN251" s="107"/>
      <c r="AO251" s="103"/>
      <c r="AP251" s="107"/>
      <c r="AQ251" s="163">
        <v>8174.8</v>
      </c>
      <c r="AR251" s="110">
        <v>8174.8</v>
      </c>
      <c r="AS251" s="124" t="str">
        <f t="shared" si="99"/>
        <v>#REF!</v>
      </c>
      <c r="AT251" s="107"/>
      <c r="AU251" s="103"/>
      <c r="AV251" s="107"/>
      <c r="AW251" s="103"/>
      <c r="AX251" s="107"/>
      <c r="AY251" s="103"/>
      <c r="AZ251" s="107"/>
      <c r="BA251" s="103"/>
      <c r="BB251" s="124" t="str">
        <f t="shared" si="87"/>
        <v>#REF!</v>
      </c>
      <c r="BC251" s="107"/>
      <c r="BD251" s="103"/>
      <c r="BE251" s="129" t="str">
        <f t="shared" si="88"/>
        <v>#REF!</v>
      </c>
      <c r="BF251" s="107"/>
      <c r="BG251" s="103"/>
      <c r="BH251" s="124" t="str">
        <f t="shared" si="89"/>
        <v>#REF!</v>
      </c>
      <c r="BI251" s="107"/>
      <c r="BJ251" s="103"/>
      <c r="BK251" s="124" t="str">
        <f t="shared" si="90"/>
        <v>#REF!</v>
      </c>
      <c r="BL251" s="107"/>
      <c r="BM251" s="103"/>
      <c r="BN251" s="124" t="str">
        <f t="shared" si="91"/>
        <v>#REF!</v>
      </c>
      <c r="BO251" s="107"/>
      <c r="BP251" s="103"/>
      <c r="BQ251" s="107"/>
      <c r="BR251" s="103"/>
      <c r="BS251" s="107" t="str">
        <f t="shared" si="30"/>
        <v>#REF!</v>
      </c>
      <c r="BT251" s="107"/>
      <c r="BU251" s="103"/>
      <c r="BV251" s="107"/>
      <c r="BW251" s="117" t="str">
        <f t="shared" si="98"/>
        <v>#REF!</v>
      </c>
      <c r="BX251" s="112"/>
      <c r="BY251" s="110">
        <v>0.0</v>
      </c>
      <c r="BZ251" s="2"/>
      <c r="CA251" s="2"/>
      <c r="CB251" s="112"/>
      <c r="CC251" s="110">
        <v>0.0</v>
      </c>
      <c r="CD251" s="112"/>
      <c r="CE251" s="110">
        <v>0.0</v>
      </c>
      <c r="CF251" s="112"/>
      <c r="CG251" s="110">
        <v>0.0</v>
      </c>
      <c r="CH251" s="112"/>
      <c r="CI251" s="110">
        <v>0.0</v>
      </c>
      <c r="CJ251" s="112"/>
      <c r="CK251" s="110">
        <v>0.0</v>
      </c>
      <c r="CL251" s="112"/>
      <c r="CM251" s="110">
        <v>0.0</v>
      </c>
      <c r="CN251" s="112"/>
      <c r="CO251" s="110">
        <v>0.0</v>
      </c>
      <c r="CP251" s="112"/>
      <c r="CQ251" s="110">
        <v>0.0</v>
      </c>
      <c r="CR251" s="113">
        <f t="shared" si="45"/>
        <v>0</v>
      </c>
      <c r="CS251" s="113">
        <f t="shared" si="26"/>
        <v>0</v>
      </c>
      <c r="CT251" s="1"/>
      <c r="CU251" s="114"/>
      <c r="CV251" s="1"/>
      <c r="CW251" s="1"/>
      <c r="CX251" s="1"/>
      <c r="CY251" s="1"/>
      <c r="CZ251" s="1"/>
      <c r="DA251" s="1"/>
      <c r="DB251" s="1"/>
      <c r="DC251" s="1"/>
      <c r="DD251" s="1"/>
      <c r="DE251" s="226"/>
      <c r="DF251" s="227"/>
      <c r="DG251" s="228"/>
      <c r="DH251" s="228"/>
      <c r="DI251" s="228"/>
      <c r="DJ251" s="228"/>
      <c r="DK251" s="228"/>
      <c r="DL251" s="1"/>
      <c r="DM251" s="1"/>
      <c r="DN251" s="1"/>
      <c r="DO251" s="1"/>
      <c r="DP251" s="1"/>
    </row>
    <row r="252">
      <c r="A252" s="93"/>
      <c r="B252" s="244" t="s">
        <v>493</v>
      </c>
      <c r="C252" s="208">
        <v>24405.0</v>
      </c>
      <c r="D252" s="96" t="s">
        <v>510</v>
      </c>
      <c r="E252" s="97" t="str">
        <f t="shared" si="27"/>
        <v>N/A</v>
      </c>
      <c r="F252" s="98"/>
      <c r="G252" s="98"/>
      <c r="H252" s="98"/>
      <c r="I252" s="98"/>
      <c r="J252" s="98"/>
      <c r="K252" s="99"/>
      <c r="L252" s="98"/>
      <c r="M252" s="98"/>
      <c r="N252" s="98"/>
      <c r="O252" s="98"/>
      <c r="P252" s="98"/>
      <c r="Q252" s="100"/>
      <c r="R252" s="98"/>
      <c r="S252" s="45"/>
      <c r="T252" s="45"/>
      <c r="U252" s="45"/>
      <c r="V252" s="45"/>
      <c r="W252" s="45"/>
      <c r="X252" s="101"/>
      <c r="Y252" s="102"/>
      <c r="Z252" s="98"/>
      <c r="AA252" s="103"/>
      <c r="AB252" s="123"/>
      <c r="AC252" s="103"/>
      <c r="AD252" s="107"/>
      <c r="AE252" s="103"/>
      <c r="AF252" s="107"/>
      <c r="AG252" s="103"/>
      <c r="AH252" s="107"/>
      <c r="AI252" s="103"/>
      <c r="AJ252" s="107"/>
      <c r="AK252" s="45"/>
      <c r="AL252" s="103"/>
      <c r="AM252" s="107"/>
      <c r="AN252" s="142">
        <v>43599.72</v>
      </c>
      <c r="AO252" s="110">
        <v>43599.72</v>
      </c>
      <c r="AP252" s="124" t="str">
        <f t="shared" ref="AP252:AP254" si="100">IFNA(SUM(AN252-VLOOKUP($D252,'4.1.24 - WIP PROJECTIONS'!$D$2:$AO$214,36,FALSE)), "JOB NOT LISTED PRV WK")</f>
        <v>#REF!</v>
      </c>
      <c r="AQ252" s="247">
        <v>0.0</v>
      </c>
      <c r="AR252" s="110">
        <v>0.0</v>
      </c>
      <c r="AS252" s="124" t="str">
        <f t="shared" si="99"/>
        <v>#REF!</v>
      </c>
      <c r="AT252" s="107"/>
      <c r="AU252" s="110">
        <v>0.0</v>
      </c>
      <c r="AV252" s="242">
        <v>0.0</v>
      </c>
      <c r="AW252" s="110">
        <v>0.0</v>
      </c>
      <c r="AX252" s="107"/>
      <c r="AY252" s="110">
        <v>0.0</v>
      </c>
      <c r="AZ252" s="107"/>
      <c r="BA252" s="110">
        <v>0.0</v>
      </c>
      <c r="BB252" s="124" t="str">
        <f t="shared" si="87"/>
        <v>#REF!</v>
      </c>
      <c r="BC252" s="107"/>
      <c r="BD252" s="103"/>
      <c r="BE252" s="129" t="str">
        <f t="shared" si="88"/>
        <v>#REF!</v>
      </c>
      <c r="BF252" s="107"/>
      <c r="BG252" s="103"/>
      <c r="BH252" s="124" t="str">
        <f t="shared" si="89"/>
        <v>#REF!</v>
      </c>
      <c r="BI252" s="107"/>
      <c r="BJ252" s="103"/>
      <c r="BK252" s="124" t="str">
        <f t="shared" si="90"/>
        <v>#REF!</v>
      </c>
      <c r="BL252" s="107"/>
      <c r="BM252" s="103"/>
      <c r="BN252" s="124" t="str">
        <f t="shared" si="91"/>
        <v>#REF!</v>
      </c>
      <c r="BO252" s="107"/>
      <c r="BP252" s="103"/>
      <c r="BQ252" s="107"/>
      <c r="BR252" s="103"/>
      <c r="BS252" s="107" t="str">
        <f t="shared" si="30"/>
        <v>#REF!</v>
      </c>
      <c r="BT252" s="107"/>
      <c r="BU252" s="103"/>
      <c r="BV252" s="107"/>
      <c r="BW252" s="117" t="str">
        <f t="shared" si="98"/>
        <v>#REF!</v>
      </c>
      <c r="BX252" s="112"/>
      <c r="BY252" s="110">
        <v>0.0</v>
      </c>
      <c r="BZ252" s="2"/>
      <c r="CA252" s="2"/>
      <c r="CB252" s="112"/>
      <c r="CC252" s="110">
        <v>0.0</v>
      </c>
      <c r="CD252" s="112"/>
      <c r="CE252" s="110">
        <v>0.0</v>
      </c>
      <c r="CF252" s="112"/>
      <c r="CG252" s="110">
        <v>0.0</v>
      </c>
      <c r="CH252" s="112"/>
      <c r="CI252" s="110">
        <v>0.0</v>
      </c>
      <c r="CJ252" s="112"/>
      <c r="CK252" s="110">
        <v>0.0</v>
      </c>
      <c r="CL252" s="112"/>
      <c r="CM252" s="110">
        <v>0.0</v>
      </c>
      <c r="CN252" s="112"/>
      <c r="CO252" s="110">
        <v>0.0</v>
      </c>
      <c r="CP252" s="112"/>
      <c r="CQ252" s="110">
        <v>0.0</v>
      </c>
      <c r="CR252" s="113">
        <f t="shared" si="45"/>
        <v>0</v>
      </c>
      <c r="CS252" s="113">
        <f t="shared" si="26"/>
        <v>0</v>
      </c>
      <c r="CT252" s="1"/>
      <c r="CU252" s="114"/>
      <c r="CV252" s="1"/>
      <c r="CW252" s="1"/>
      <c r="CX252" s="1"/>
      <c r="CY252" s="1"/>
      <c r="CZ252" s="1"/>
      <c r="DA252" s="1"/>
      <c r="DB252" s="1"/>
      <c r="DC252" s="1"/>
      <c r="DD252" s="1"/>
      <c r="DE252" s="226"/>
      <c r="DF252" s="227"/>
      <c r="DG252" s="228"/>
      <c r="DH252" s="228"/>
      <c r="DI252" s="228"/>
      <c r="DJ252" s="228"/>
      <c r="DK252" s="228"/>
      <c r="DL252" s="1"/>
      <c r="DM252" s="1"/>
      <c r="DN252" s="1"/>
      <c r="DO252" s="1"/>
      <c r="DP252" s="1"/>
    </row>
    <row r="253">
      <c r="A253" s="93"/>
      <c r="B253" s="94" t="s">
        <v>493</v>
      </c>
      <c r="C253" s="208">
        <v>23473.0</v>
      </c>
      <c r="D253" s="96" t="s">
        <v>511</v>
      </c>
      <c r="E253" s="97" t="str">
        <f t="shared" si="27"/>
        <v>N/A</v>
      </c>
      <c r="F253" s="98"/>
      <c r="G253" s="98"/>
      <c r="H253" s="98"/>
      <c r="I253" s="98"/>
      <c r="J253" s="98"/>
      <c r="K253" s="99"/>
      <c r="L253" s="98"/>
      <c r="M253" s="98"/>
      <c r="N253" s="98"/>
      <c r="O253" s="98"/>
      <c r="P253" s="98"/>
      <c r="Q253" s="47"/>
      <c r="R253" s="98"/>
      <c r="S253" s="45"/>
      <c r="T253" s="160"/>
      <c r="U253" s="160"/>
      <c r="V253" s="160"/>
      <c r="W253" s="98"/>
      <c r="X253" s="101"/>
      <c r="Y253" s="102"/>
      <c r="Z253" s="98"/>
      <c r="AA253" s="103"/>
      <c r="AB253" s="123"/>
      <c r="AC253" s="103"/>
      <c r="AD253" s="107"/>
      <c r="AE253" s="103"/>
      <c r="AF253" s="107"/>
      <c r="AG253" s="103"/>
      <c r="AH253" s="242">
        <v>0.0</v>
      </c>
      <c r="AI253" s="110">
        <v>18000.0</v>
      </c>
      <c r="AJ253" s="124" t="str">
        <f t="shared" ref="AJ253:AJ254" si="101">IFNA(SUM(AH253-VLOOKUP($D253,'1.29.24 - WIP PROJECTIONS'!$D$2:$AO$214,30,FALSE)), "JOB NOT LISTED PRV WK")</f>
        <v>#REF!</v>
      </c>
      <c r="AK253" s="136">
        <v>4216.0</v>
      </c>
      <c r="AL253" s="110">
        <v>4216.0</v>
      </c>
      <c r="AM253" s="124" t="str">
        <f t="shared" ref="AM253:AM254" si="102">IFNA(SUM(AK253-VLOOKUP($D253,'2.20.24 - WIP PROJECTIONS'!$D$2:$AO$214,33,FALSE)), "JOB NOT LISTED PRV WK")</f>
        <v>#REF!</v>
      </c>
      <c r="AN253" s="142">
        <v>148953.75</v>
      </c>
      <c r="AO253" s="110">
        <v>148953.75</v>
      </c>
      <c r="AP253" s="124" t="str">
        <f t="shared" si="100"/>
        <v>#REF!</v>
      </c>
      <c r="AQ253" s="142">
        <v>18095.25</v>
      </c>
      <c r="AR253" s="110">
        <v>18095.25</v>
      </c>
      <c r="AS253" s="144" t="str">
        <f t="shared" si="99"/>
        <v>#REF!</v>
      </c>
      <c r="AT253" s="144">
        <v>0.0</v>
      </c>
      <c r="AU253" s="110">
        <v>0.0</v>
      </c>
      <c r="AV253" s="144">
        <v>0.0</v>
      </c>
      <c r="AW253" s="110">
        <v>0.0</v>
      </c>
      <c r="AX253" s="112"/>
      <c r="AY253" s="110">
        <v>0.0</v>
      </c>
      <c r="AZ253" s="107"/>
      <c r="BA253" s="110">
        <v>0.0</v>
      </c>
      <c r="BB253" s="124" t="str">
        <f t="shared" si="87"/>
        <v>#REF!</v>
      </c>
      <c r="BC253" s="107"/>
      <c r="BD253" s="103"/>
      <c r="BE253" s="129" t="str">
        <f t="shared" si="88"/>
        <v>#REF!</v>
      </c>
      <c r="BF253" s="107"/>
      <c r="BG253" s="103"/>
      <c r="BH253" s="124" t="str">
        <f t="shared" si="89"/>
        <v>#REF!</v>
      </c>
      <c r="BI253" s="107"/>
      <c r="BJ253" s="103"/>
      <c r="BK253" s="124" t="str">
        <f t="shared" si="90"/>
        <v>#REF!</v>
      </c>
      <c r="BL253" s="107"/>
      <c r="BM253" s="103"/>
      <c r="BN253" s="124" t="str">
        <f t="shared" si="91"/>
        <v>#REF!</v>
      </c>
      <c r="BO253" s="107"/>
      <c r="BP253" s="103"/>
      <c r="BQ253" s="107"/>
      <c r="BR253" s="103"/>
      <c r="BS253" s="107" t="str">
        <f t="shared" si="30"/>
        <v>#REF!</v>
      </c>
      <c r="BT253" s="107"/>
      <c r="BU253" s="103"/>
      <c r="BV253" s="107"/>
      <c r="BW253" s="117" t="str">
        <f t="shared" si="98"/>
        <v>#REF!</v>
      </c>
      <c r="BX253" s="112"/>
      <c r="BY253" s="110">
        <v>0.0</v>
      </c>
      <c r="BZ253" s="2"/>
      <c r="CA253" s="2"/>
      <c r="CB253" s="112"/>
      <c r="CC253" s="110">
        <v>0.0</v>
      </c>
      <c r="CD253" s="112"/>
      <c r="CE253" s="110">
        <v>0.0</v>
      </c>
      <c r="CF253" s="112"/>
      <c r="CG253" s="110">
        <v>0.0</v>
      </c>
      <c r="CH253" s="112"/>
      <c r="CI253" s="110">
        <v>0.0</v>
      </c>
      <c r="CJ253" s="112"/>
      <c r="CK253" s="110">
        <v>0.0</v>
      </c>
      <c r="CL253" s="112"/>
      <c r="CM253" s="110">
        <v>0.0</v>
      </c>
      <c r="CN253" s="112"/>
      <c r="CO253" s="110">
        <v>0.0</v>
      </c>
      <c r="CP253" s="112"/>
      <c r="CQ253" s="110">
        <v>0.0</v>
      </c>
      <c r="CR253" s="113">
        <f t="shared" si="45"/>
        <v>0</v>
      </c>
      <c r="CS253" s="113">
        <f t="shared" si="26"/>
        <v>0</v>
      </c>
      <c r="CT253" s="1"/>
      <c r="CU253" s="114"/>
      <c r="CV253" s="1"/>
      <c r="CW253" s="1"/>
      <c r="CX253" s="1"/>
      <c r="CY253" s="1"/>
      <c r="CZ253" s="1"/>
      <c r="DA253" s="1"/>
      <c r="DB253" s="1"/>
      <c r="DC253" s="1"/>
      <c r="DD253" s="1"/>
      <c r="DE253" s="226"/>
      <c r="DF253" s="227"/>
      <c r="DG253" s="228"/>
      <c r="DH253" s="228"/>
      <c r="DI253" s="228"/>
      <c r="DJ253" s="228"/>
      <c r="DK253" s="228"/>
      <c r="DL253" s="1"/>
      <c r="DM253" s="1"/>
      <c r="DN253" s="1"/>
      <c r="DO253" s="1"/>
      <c r="DP253" s="1"/>
    </row>
    <row r="254">
      <c r="A254" s="93"/>
      <c r="B254" s="244" t="s">
        <v>493</v>
      </c>
      <c r="C254" s="208">
        <v>23473.0</v>
      </c>
      <c r="D254" s="96" t="s">
        <v>512</v>
      </c>
      <c r="E254" s="97" t="str">
        <f t="shared" si="27"/>
        <v>N/A</v>
      </c>
      <c r="F254" s="98"/>
      <c r="G254" s="98"/>
      <c r="H254" s="98"/>
      <c r="I254" s="98"/>
      <c r="J254" s="98"/>
      <c r="K254" s="99"/>
      <c r="L254" s="98"/>
      <c r="M254" s="98"/>
      <c r="N254" s="98"/>
      <c r="O254" s="98"/>
      <c r="P254" s="45"/>
      <c r="Q254" s="100"/>
      <c r="R254" s="98"/>
      <c r="S254" s="98"/>
      <c r="T254" s="45"/>
      <c r="U254" s="45"/>
      <c r="V254" s="45"/>
      <c r="W254" s="45"/>
      <c r="X254" s="101"/>
      <c r="Y254" s="102"/>
      <c r="Z254" s="45"/>
      <c r="AA254" s="103"/>
      <c r="AB254" s="123"/>
      <c r="AC254" s="103"/>
      <c r="AD254" s="107"/>
      <c r="AE254" s="103"/>
      <c r="AF254" s="128"/>
      <c r="AG254" s="103"/>
      <c r="AH254" s="124">
        <v>32610.0</v>
      </c>
      <c r="AI254" s="110">
        <f>22610+10000</f>
        <v>32610</v>
      </c>
      <c r="AJ254" s="124" t="str">
        <f t="shared" si="101"/>
        <v>#REF!</v>
      </c>
      <c r="AK254" s="136">
        <f>35219.63+40522.18+119591.64</f>
        <v>195333.45</v>
      </c>
      <c r="AL254" s="110">
        <v>195333.45</v>
      </c>
      <c r="AM254" s="124" t="str">
        <f t="shared" si="102"/>
        <v>#REF!</v>
      </c>
      <c r="AN254" s="107"/>
      <c r="AO254" s="103"/>
      <c r="AP254" s="124" t="str">
        <f t="shared" si="100"/>
        <v>#REF!</v>
      </c>
      <c r="AQ254" s="107"/>
      <c r="AR254" s="110">
        <v>0.0</v>
      </c>
      <c r="AS254" s="124" t="str">
        <f t="shared" si="99"/>
        <v>#REF!</v>
      </c>
      <c r="AT254" s="107"/>
      <c r="AU254" s="110">
        <v>0.0</v>
      </c>
      <c r="AV254" s="107"/>
      <c r="AW254" s="110">
        <v>0.0</v>
      </c>
      <c r="AX254" s="107"/>
      <c r="AY254" s="110">
        <v>0.0</v>
      </c>
      <c r="AZ254" s="107"/>
      <c r="BA254" s="110">
        <v>0.0</v>
      </c>
      <c r="BB254" s="124" t="str">
        <f t="shared" si="87"/>
        <v>#REF!</v>
      </c>
      <c r="BC254" s="107"/>
      <c r="BD254" s="103"/>
      <c r="BE254" s="129" t="str">
        <f t="shared" si="88"/>
        <v>#REF!</v>
      </c>
      <c r="BF254" s="107"/>
      <c r="BG254" s="103"/>
      <c r="BH254" s="124" t="str">
        <f t="shared" si="89"/>
        <v>#REF!</v>
      </c>
      <c r="BI254" s="107"/>
      <c r="BJ254" s="103"/>
      <c r="BK254" s="124" t="str">
        <f t="shared" si="90"/>
        <v>#REF!</v>
      </c>
      <c r="BL254" s="107"/>
      <c r="BM254" s="103"/>
      <c r="BN254" s="124" t="str">
        <f t="shared" si="91"/>
        <v>#REF!</v>
      </c>
      <c r="BO254" s="107"/>
      <c r="BP254" s="103"/>
      <c r="BQ254" s="107"/>
      <c r="BR254" s="103"/>
      <c r="BS254" s="107" t="str">
        <f t="shared" si="30"/>
        <v>#REF!</v>
      </c>
      <c r="BT254" s="107"/>
      <c r="BU254" s="103"/>
      <c r="BV254" s="107"/>
      <c r="BW254" s="117" t="str">
        <f t="shared" si="98"/>
        <v>#REF!</v>
      </c>
      <c r="BX254" s="112"/>
      <c r="BY254" s="110">
        <v>0.0</v>
      </c>
      <c r="BZ254" s="2"/>
      <c r="CA254" s="2"/>
      <c r="CB254" s="112"/>
      <c r="CC254" s="110">
        <v>0.0</v>
      </c>
      <c r="CD254" s="112"/>
      <c r="CE254" s="110">
        <v>0.0</v>
      </c>
      <c r="CF254" s="112"/>
      <c r="CG254" s="110">
        <v>0.0</v>
      </c>
      <c r="CH254" s="112"/>
      <c r="CI254" s="110">
        <v>0.0</v>
      </c>
      <c r="CJ254" s="112"/>
      <c r="CK254" s="110">
        <v>0.0</v>
      </c>
      <c r="CL254" s="112"/>
      <c r="CM254" s="110">
        <v>0.0</v>
      </c>
      <c r="CN254" s="112"/>
      <c r="CO254" s="110">
        <v>0.0</v>
      </c>
      <c r="CP254" s="112"/>
      <c r="CQ254" s="110">
        <v>0.0</v>
      </c>
      <c r="CR254" s="113">
        <f t="shared" si="45"/>
        <v>0</v>
      </c>
      <c r="CS254" s="113">
        <f t="shared" si="26"/>
        <v>0</v>
      </c>
      <c r="CT254" s="1"/>
      <c r="CU254" s="114"/>
      <c r="CV254" s="1"/>
      <c r="CW254" s="1"/>
      <c r="CX254" s="1"/>
      <c r="CY254" s="1"/>
      <c r="CZ254" s="1"/>
      <c r="DA254" s="1"/>
      <c r="DB254" s="1"/>
      <c r="DC254" s="1"/>
      <c r="DD254" s="1"/>
      <c r="DE254" s="226"/>
      <c r="DF254" s="227"/>
      <c r="DG254" s="228"/>
      <c r="DH254" s="228"/>
      <c r="DI254" s="228"/>
      <c r="DJ254" s="228"/>
      <c r="DK254" s="228"/>
      <c r="DL254" s="1"/>
      <c r="DM254" s="1"/>
      <c r="DN254" s="1"/>
      <c r="DO254" s="1"/>
      <c r="DP254" s="1"/>
    </row>
    <row r="255">
      <c r="A255" s="93"/>
      <c r="B255" s="244" t="s">
        <v>493</v>
      </c>
      <c r="C255" s="208">
        <v>23473.0</v>
      </c>
      <c r="D255" s="96" t="s">
        <v>513</v>
      </c>
      <c r="E255" s="97" t="str">
        <f t="shared" si="27"/>
        <v>N/A</v>
      </c>
      <c r="F255" s="98"/>
      <c r="G255" s="98"/>
      <c r="H255" s="98"/>
      <c r="I255" s="98"/>
      <c r="J255" s="98"/>
      <c r="K255" s="99"/>
      <c r="L255" s="98"/>
      <c r="M255" s="98"/>
      <c r="N255" s="98"/>
      <c r="O255" s="98"/>
      <c r="P255" s="45"/>
      <c r="Q255" s="100"/>
      <c r="R255" s="98"/>
      <c r="S255" s="98"/>
      <c r="T255" s="45"/>
      <c r="U255" s="45"/>
      <c r="V255" s="45"/>
      <c r="W255" s="45"/>
      <c r="X255" s="101"/>
      <c r="Y255" s="102"/>
      <c r="Z255" s="45"/>
      <c r="AA255" s="103"/>
      <c r="AB255" s="123"/>
      <c r="AC255" s="103"/>
      <c r="AD255" s="107"/>
      <c r="AE255" s="103"/>
      <c r="AF255" s="128"/>
      <c r="AG255" s="103"/>
      <c r="AH255" s="107"/>
      <c r="AI255" s="103"/>
      <c r="AJ255" s="107"/>
      <c r="AK255" s="45"/>
      <c r="AL255" s="103"/>
      <c r="AM255" s="107"/>
      <c r="AN255" s="107"/>
      <c r="AO255" s="103"/>
      <c r="AP255" s="107"/>
      <c r="AQ255" s="107"/>
      <c r="AR255" s="103"/>
      <c r="AS255" s="243"/>
      <c r="AT255" s="243"/>
      <c r="AU255" s="103"/>
      <c r="AV255" s="142">
        <v>50649.81</v>
      </c>
      <c r="AW255" s="110">
        <v>50649.81</v>
      </c>
      <c r="AX255" s="107"/>
      <c r="AY255" s="103"/>
      <c r="AZ255" s="107"/>
      <c r="BA255" s="103"/>
      <c r="BB255" s="124" t="str">
        <f t="shared" si="87"/>
        <v>#REF!</v>
      </c>
      <c r="BC255" s="107"/>
      <c r="BD255" s="103"/>
      <c r="BE255" s="129" t="str">
        <f t="shared" si="88"/>
        <v>#REF!</v>
      </c>
      <c r="BF255" s="107"/>
      <c r="BG255" s="103"/>
      <c r="BH255" s="124" t="str">
        <f t="shared" si="89"/>
        <v>#REF!</v>
      </c>
      <c r="BI255" s="107"/>
      <c r="BJ255" s="103"/>
      <c r="BK255" s="124" t="str">
        <f t="shared" si="90"/>
        <v>#REF!</v>
      </c>
      <c r="BL255" s="107"/>
      <c r="BM255" s="103"/>
      <c r="BN255" s="124" t="str">
        <f t="shared" si="91"/>
        <v>#REF!</v>
      </c>
      <c r="BO255" s="107"/>
      <c r="BP255" s="103"/>
      <c r="BQ255" s="107"/>
      <c r="BR255" s="103"/>
      <c r="BS255" s="107" t="str">
        <f t="shared" si="30"/>
        <v>#REF!</v>
      </c>
      <c r="BT255" s="107"/>
      <c r="BU255" s="103"/>
      <c r="BV255" s="107"/>
      <c r="BW255" s="117" t="str">
        <f t="shared" si="98"/>
        <v>#REF!</v>
      </c>
      <c r="BX255" s="112"/>
      <c r="BY255" s="110">
        <v>0.0</v>
      </c>
      <c r="BZ255" s="2"/>
      <c r="CA255" s="2"/>
      <c r="CB255" s="112"/>
      <c r="CC255" s="110">
        <v>0.0</v>
      </c>
      <c r="CD255" s="112"/>
      <c r="CE255" s="110">
        <v>0.0</v>
      </c>
      <c r="CF255" s="112"/>
      <c r="CG255" s="110">
        <v>0.0</v>
      </c>
      <c r="CH255" s="112"/>
      <c r="CI255" s="110">
        <v>0.0</v>
      </c>
      <c r="CJ255" s="112"/>
      <c r="CK255" s="110">
        <v>0.0</v>
      </c>
      <c r="CL255" s="112"/>
      <c r="CM255" s="110">
        <v>0.0</v>
      </c>
      <c r="CN255" s="112"/>
      <c r="CO255" s="110">
        <v>0.0</v>
      </c>
      <c r="CP255" s="112"/>
      <c r="CQ255" s="110">
        <v>0.0</v>
      </c>
      <c r="CR255" s="113">
        <f t="shared" si="45"/>
        <v>0</v>
      </c>
      <c r="CS255" s="113">
        <f t="shared" si="26"/>
        <v>0</v>
      </c>
      <c r="CT255" s="1"/>
      <c r="CU255" s="114"/>
      <c r="CV255" s="1"/>
      <c r="CW255" s="1"/>
      <c r="CX255" s="1"/>
      <c r="CY255" s="1"/>
      <c r="CZ255" s="1"/>
      <c r="DA255" s="1"/>
      <c r="DB255" s="1"/>
      <c r="DC255" s="1"/>
      <c r="DD255" s="1"/>
      <c r="DE255" s="226"/>
      <c r="DF255" s="227"/>
      <c r="DG255" s="228"/>
      <c r="DH255" s="228"/>
      <c r="DI255" s="228"/>
      <c r="DJ255" s="228"/>
      <c r="DK255" s="228"/>
      <c r="DL255" s="1"/>
      <c r="DM255" s="1"/>
      <c r="DN255" s="1"/>
      <c r="DO255" s="1"/>
      <c r="DP255" s="1"/>
    </row>
    <row r="256">
      <c r="A256" s="93"/>
      <c r="B256" s="244" t="s">
        <v>493</v>
      </c>
      <c r="C256" s="208">
        <v>23473.0</v>
      </c>
      <c r="D256" s="96" t="s">
        <v>514</v>
      </c>
      <c r="E256" s="97" t="str">
        <f t="shared" si="27"/>
        <v>N/A</v>
      </c>
      <c r="F256" s="98"/>
      <c r="G256" s="98"/>
      <c r="H256" s="98"/>
      <c r="I256" s="98"/>
      <c r="J256" s="98"/>
      <c r="K256" s="99"/>
      <c r="L256" s="98"/>
      <c r="M256" s="98"/>
      <c r="N256" s="98"/>
      <c r="O256" s="98"/>
      <c r="P256" s="98"/>
      <c r="Q256" s="47"/>
      <c r="R256" s="98"/>
      <c r="S256" s="45"/>
      <c r="T256" s="160"/>
      <c r="U256" s="160"/>
      <c r="V256" s="160"/>
      <c r="W256" s="98"/>
      <c r="X256" s="101"/>
      <c r="Y256" s="102"/>
      <c r="Z256" s="98"/>
      <c r="AA256" s="103"/>
      <c r="AB256" s="123"/>
      <c r="AC256" s="103"/>
      <c r="AD256" s="107"/>
      <c r="AE256" s="103"/>
      <c r="AF256" s="107"/>
      <c r="AG256" s="103"/>
      <c r="AH256" s="107"/>
      <c r="AI256" s="103"/>
      <c r="AJ256" s="107"/>
      <c r="AK256" s="45"/>
      <c r="AL256" s="103"/>
      <c r="AM256" s="107"/>
      <c r="AN256" s="107"/>
      <c r="AO256" s="103"/>
      <c r="AP256" s="107"/>
      <c r="AQ256" s="243"/>
      <c r="AR256" s="103"/>
      <c r="AS256" s="242" t="str">
        <f t="shared" ref="AS256:AS258" si="103">IFNA(SUM(AQ256-VLOOKUP($D256,' 5.6.24 - WIP PROJECTIONS'!$D$2:$AV$214,39,FALSE)), "JOB NOT LISTED PRV WK")</f>
        <v>#REF!</v>
      </c>
      <c r="AT256" s="142">
        <v>70756.98</v>
      </c>
      <c r="AU256" s="110">
        <v>70756.98</v>
      </c>
      <c r="AV256" s="242">
        <v>0.0</v>
      </c>
      <c r="AW256" s="103"/>
      <c r="AX256" s="107"/>
      <c r="AY256" s="103"/>
      <c r="AZ256" s="107"/>
      <c r="BA256" s="103"/>
      <c r="BB256" s="124" t="str">
        <f t="shared" si="87"/>
        <v>#REF!</v>
      </c>
      <c r="BC256" s="107"/>
      <c r="BD256" s="103"/>
      <c r="BE256" s="129" t="str">
        <f t="shared" si="88"/>
        <v>#REF!</v>
      </c>
      <c r="BF256" s="107"/>
      <c r="BG256" s="103"/>
      <c r="BH256" s="124" t="str">
        <f t="shared" si="89"/>
        <v>#REF!</v>
      </c>
      <c r="BI256" s="107"/>
      <c r="BJ256" s="103"/>
      <c r="BK256" s="124" t="str">
        <f t="shared" si="90"/>
        <v>#REF!</v>
      </c>
      <c r="BL256" s="107"/>
      <c r="BM256" s="103"/>
      <c r="BN256" s="124" t="str">
        <f t="shared" si="91"/>
        <v>#REF!</v>
      </c>
      <c r="BO256" s="107"/>
      <c r="BP256" s="103"/>
      <c r="BQ256" s="107"/>
      <c r="BR256" s="103"/>
      <c r="BS256" s="107" t="str">
        <f t="shared" si="30"/>
        <v>#REF!</v>
      </c>
      <c r="BT256" s="107"/>
      <c r="BU256" s="103"/>
      <c r="BV256" s="107"/>
      <c r="BW256" s="117" t="str">
        <f t="shared" si="98"/>
        <v>#REF!</v>
      </c>
      <c r="BX256" s="112"/>
      <c r="BY256" s="110">
        <v>0.0</v>
      </c>
      <c r="BZ256" s="2"/>
      <c r="CA256" s="2"/>
      <c r="CB256" s="112"/>
      <c r="CC256" s="110">
        <v>0.0</v>
      </c>
      <c r="CD256" s="112"/>
      <c r="CE256" s="110">
        <v>0.0</v>
      </c>
      <c r="CF256" s="112"/>
      <c r="CG256" s="110">
        <v>0.0</v>
      </c>
      <c r="CH256" s="112"/>
      <c r="CI256" s="110">
        <v>0.0</v>
      </c>
      <c r="CJ256" s="112"/>
      <c r="CK256" s="110">
        <v>0.0</v>
      </c>
      <c r="CL256" s="112"/>
      <c r="CM256" s="110">
        <v>0.0</v>
      </c>
      <c r="CN256" s="112"/>
      <c r="CO256" s="110">
        <v>0.0</v>
      </c>
      <c r="CP256" s="112"/>
      <c r="CQ256" s="110">
        <v>0.0</v>
      </c>
      <c r="CR256" s="113">
        <f t="shared" si="45"/>
        <v>0</v>
      </c>
      <c r="CS256" s="113">
        <f t="shared" si="26"/>
        <v>0</v>
      </c>
      <c r="CT256" s="1"/>
      <c r="CU256" s="114"/>
      <c r="CV256" s="1"/>
      <c r="CW256" s="1"/>
      <c r="CX256" s="1"/>
      <c r="CY256" s="1"/>
      <c r="CZ256" s="1"/>
      <c r="DA256" s="1"/>
      <c r="DB256" s="1"/>
      <c r="DC256" s="1"/>
      <c r="DD256" s="1"/>
      <c r="DE256" s="226"/>
      <c r="DF256" s="227"/>
      <c r="DG256" s="228"/>
      <c r="DH256" s="228"/>
      <c r="DI256" s="228"/>
      <c r="DJ256" s="228"/>
      <c r="DK256" s="228"/>
      <c r="DL256" s="1"/>
      <c r="DM256" s="1"/>
      <c r="DN256" s="1"/>
      <c r="DO256" s="1"/>
      <c r="DP256" s="1"/>
    </row>
    <row r="257">
      <c r="A257" s="93"/>
      <c r="B257" s="244" t="s">
        <v>493</v>
      </c>
      <c r="C257" s="208">
        <v>23456.0</v>
      </c>
      <c r="D257" s="96" t="s">
        <v>515</v>
      </c>
      <c r="E257" s="97" t="str">
        <f t="shared" si="27"/>
        <v>N/A</v>
      </c>
      <c r="F257" s="98"/>
      <c r="G257" s="98"/>
      <c r="H257" s="98"/>
      <c r="I257" s="98"/>
      <c r="J257" s="98"/>
      <c r="K257" s="99"/>
      <c r="L257" s="98"/>
      <c r="M257" s="98"/>
      <c r="N257" s="98"/>
      <c r="O257" s="98"/>
      <c r="P257" s="98"/>
      <c r="Q257" s="100"/>
      <c r="R257" s="98"/>
      <c r="S257" s="98"/>
      <c r="T257" s="45"/>
      <c r="U257" s="45"/>
      <c r="V257" s="45"/>
      <c r="W257" s="45"/>
      <c r="X257" s="101"/>
      <c r="Y257" s="102"/>
      <c r="Z257" s="138">
        <v>0.0</v>
      </c>
      <c r="AA257" s="110">
        <v>0.0</v>
      </c>
      <c r="AB257" s="141">
        <v>0.0</v>
      </c>
      <c r="AC257" s="110">
        <v>0.0</v>
      </c>
      <c r="AD257" s="142">
        <f>AE257</f>
        <v>882099.72</v>
      </c>
      <c r="AE257" s="110">
        <v>882099.72</v>
      </c>
      <c r="AF257" s="124">
        <v>0.0</v>
      </c>
      <c r="AG257" s="110">
        <v>0.0</v>
      </c>
      <c r="AH257" s="124">
        <v>0.0</v>
      </c>
      <c r="AI257" s="110">
        <v>0.0</v>
      </c>
      <c r="AJ257" s="124" t="str">
        <f t="shared" ref="AJ257:AJ258" si="104">IFNA(SUM(AH257-VLOOKUP($D257,'1.29.24 - WIP PROJECTIONS'!$D$2:$AO$214,30,FALSE)), "JOB NOT LISTED PRV WK")</f>
        <v>#REF!</v>
      </c>
      <c r="AK257" s="45"/>
      <c r="AL257" s="103"/>
      <c r="AM257" s="124" t="str">
        <f t="shared" ref="AM257:AM258" si="105">IFNA(SUM(AK257-VLOOKUP($D257,'2.20.24 - WIP PROJECTIONS'!$D$2:$AO$214,33,FALSE)), "JOB NOT LISTED PRV WK")</f>
        <v>#REF!</v>
      </c>
      <c r="AN257" s="107"/>
      <c r="AO257" s="103"/>
      <c r="AP257" s="124" t="str">
        <f t="shared" ref="AP257:AP258" si="106">IFNA(SUM(AN257-VLOOKUP($D257,'4.1.24 - WIP PROJECTIONS'!$D$2:$AO$214,36,FALSE)), "JOB NOT LISTED PRV WK")</f>
        <v>#REF!</v>
      </c>
      <c r="AQ257" s="107"/>
      <c r="AR257" s="110">
        <v>0.0</v>
      </c>
      <c r="AS257" s="124" t="str">
        <f t="shared" si="103"/>
        <v>#REF!</v>
      </c>
      <c r="AT257" s="107"/>
      <c r="AU257" s="110">
        <v>0.0</v>
      </c>
      <c r="AV257" s="107"/>
      <c r="AW257" s="110">
        <v>0.0</v>
      </c>
      <c r="AX257" s="107"/>
      <c r="AY257" s="110">
        <v>0.0</v>
      </c>
      <c r="AZ257" s="107"/>
      <c r="BA257" s="110">
        <v>0.0</v>
      </c>
      <c r="BB257" s="124" t="str">
        <f t="shared" si="87"/>
        <v>#REF!</v>
      </c>
      <c r="BC257" s="107"/>
      <c r="BD257" s="103"/>
      <c r="BE257" s="129" t="str">
        <f t="shared" si="88"/>
        <v>#REF!</v>
      </c>
      <c r="BF257" s="107"/>
      <c r="BG257" s="103"/>
      <c r="BH257" s="124" t="str">
        <f t="shared" si="89"/>
        <v>#REF!</v>
      </c>
      <c r="BI257" s="107"/>
      <c r="BJ257" s="103"/>
      <c r="BK257" s="124" t="str">
        <f t="shared" si="90"/>
        <v>#REF!</v>
      </c>
      <c r="BL257" s="107"/>
      <c r="BM257" s="103"/>
      <c r="BN257" s="124" t="str">
        <f t="shared" si="91"/>
        <v>#REF!</v>
      </c>
      <c r="BO257" s="107"/>
      <c r="BP257" s="103"/>
      <c r="BQ257" s="107"/>
      <c r="BR257" s="103"/>
      <c r="BS257" s="117" t="str">
        <f t="shared" si="30"/>
        <v>#REF!</v>
      </c>
      <c r="BT257" s="107"/>
      <c r="BU257" s="103"/>
      <c r="BV257" s="107"/>
      <c r="BW257" s="117" t="str">
        <f t="shared" si="98"/>
        <v>#REF!</v>
      </c>
      <c r="BX257" s="112"/>
      <c r="BY257" s="110">
        <v>0.0</v>
      </c>
      <c r="BZ257" s="2"/>
      <c r="CA257" s="2"/>
      <c r="CB257" s="112"/>
      <c r="CC257" s="110">
        <v>0.0</v>
      </c>
      <c r="CD257" s="112"/>
      <c r="CE257" s="110">
        <v>0.0</v>
      </c>
      <c r="CF257" s="112"/>
      <c r="CG257" s="110">
        <v>0.0</v>
      </c>
      <c r="CH257" s="112"/>
      <c r="CI257" s="110">
        <v>0.0</v>
      </c>
      <c r="CJ257" s="112"/>
      <c r="CK257" s="110">
        <v>0.0</v>
      </c>
      <c r="CL257" s="112"/>
      <c r="CM257" s="110">
        <v>0.0</v>
      </c>
      <c r="CN257" s="112"/>
      <c r="CO257" s="110">
        <v>0.0</v>
      </c>
      <c r="CP257" s="112"/>
      <c r="CQ257" s="110">
        <v>0.0</v>
      </c>
      <c r="CR257" s="113">
        <f t="shared" si="45"/>
        <v>0</v>
      </c>
      <c r="CS257" s="113">
        <f t="shared" si="26"/>
        <v>0</v>
      </c>
      <c r="CT257" s="1"/>
      <c r="CU257" s="114"/>
      <c r="CV257" s="1"/>
      <c r="CW257" s="1"/>
      <c r="CX257" s="1"/>
      <c r="CY257" s="1"/>
      <c r="CZ257" s="1"/>
      <c r="DA257" s="1"/>
      <c r="DB257" s="1"/>
      <c r="DC257" s="1"/>
      <c r="DD257" s="1"/>
      <c r="DE257" s="226"/>
      <c r="DF257" s="227"/>
      <c r="DG257" s="228"/>
      <c r="DH257" s="228"/>
      <c r="DI257" s="228"/>
      <c r="DJ257" s="228"/>
      <c r="DK257" s="228"/>
      <c r="DL257" s="1"/>
      <c r="DM257" s="1"/>
      <c r="DN257" s="1"/>
      <c r="DO257" s="1"/>
      <c r="DP257" s="1"/>
    </row>
    <row r="258">
      <c r="A258" s="93"/>
      <c r="B258" s="244" t="s">
        <v>493</v>
      </c>
      <c r="C258" s="208">
        <v>23456.0</v>
      </c>
      <c r="D258" s="96" t="s">
        <v>516</v>
      </c>
      <c r="E258" s="97" t="str">
        <f t="shared" si="27"/>
        <v>N/A</v>
      </c>
      <c r="F258" s="98"/>
      <c r="G258" s="98"/>
      <c r="H258" s="98"/>
      <c r="I258" s="98"/>
      <c r="J258" s="98"/>
      <c r="K258" s="99"/>
      <c r="L258" s="98"/>
      <c r="M258" s="98"/>
      <c r="N258" s="98"/>
      <c r="O258" s="98"/>
      <c r="P258" s="98"/>
      <c r="Q258" s="100"/>
      <c r="R258" s="98"/>
      <c r="S258" s="98"/>
      <c r="T258" s="45"/>
      <c r="U258" s="45"/>
      <c r="V258" s="45"/>
      <c r="W258" s="45"/>
      <c r="X258" s="101"/>
      <c r="Y258" s="102"/>
      <c r="Z258" s="45"/>
      <c r="AA258" s="103"/>
      <c r="AB258" s="123"/>
      <c r="AC258" s="103"/>
      <c r="AD258" s="142">
        <v>50316.0</v>
      </c>
      <c r="AE258" s="110">
        <v>50316.0</v>
      </c>
      <c r="AF258" s="107"/>
      <c r="AG258" s="103"/>
      <c r="AH258" s="124">
        <v>0.0</v>
      </c>
      <c r="AI258" s="110">
        <v>0.0</v>
      </c>
      <c r="AJ258" s="124" t="str">
        <f t="shared" si="104"/>
        <v>#REF!</v>
      </c>
      <c r="AK258" s="138">
        <v>0.0</v>
      </c>
      <c r="AL258" s="110">
        <v>0.0</v>
      </c>
      <c r="AM258" s="124" t="str">
        <f t="shared" si="105"/>
        <v>#REF!</v>
      </c>
      <c r="AN258" s="124">
        <v>0.0</v>
      </c>
      <c r="AO258" s="103"/>
      <c r="AP258" s="124" t="str">
        <f t="shared" si="106"/>
        <v>#REF!</v>
      </c>
      <c r="AQ258" s="124">
        <v>0.0</v>
      </c>
      <c r="AR258" s="110">
        <v>0.0</v>
      </c>
      <c r="AS258" s="124" t="str">
        <f t="shared" si="103"/>
        <v>#REF!</v>
      </c>
      <c r="AT258" s="107"/>
      <c r="AU258" s="110">
        <v>0.0</v>
      </c>
      <c r="AV258" s="107"/>
      <c r="AW258" s="110">
        <v>0.0</v>
      </c>
      <c r="AX258" s="107"/>
      <c r="AY258" s="110">
        <v>0.0</v>
      </c>
      <c r="AZ258" s="107"/>
      <c r="BA258" s="110">
        <v>0.0</v>
      </c>
      <c r="BB258" s="124" t="str">
        <f t="shared" si="87"/>
        <v>#REF!</v>
      </c>
      <c r="BC258" s="107"/>
      <c r="BD258" s="103"/>
      <c r="BE258" s="129" t="str">
        <f t="shared" si="88"/>
        <v>#REF!</v>
      </c>
      <c r="BF258" s="107"/>
      <c r="BG258" s="103"/>
      <c r="BH258" s="124" t="str">
        <f t="shared" si="89"/>
        <v>#REF!</v>
      </c>
      <c r="BI258" s="107"/>
      <c r="BJ258" s="103"/>
      <c r="BK258" s="124" t="str">
        <f t="shared" si="90"/>
        <v>#REF!</v>
      </c>
      <c r="BL258" s="107"/>
      <c r="BM258" s="103"/>
      <c r="BN258" s="124" t="str">
        <f t="shared" si="91"/>
        <v>#REF!</v>
      </c>
      <c r="BO258" s="107"/>
      <c r="BP258" s="103"/>
      <c r="BQ258" s="107"/>
      <c r="BR258" s="103"/>
      <c r="BS258" s="107" t="str">
        <f t="shared" si="30"/>
        <v>#REF!</v>
      </c>
      <c r="BT258" s="107"/>
      <c r="BU258" s="103"/>
      <c r="BV258" s="107"/>
      <c r="BW258" s="117" t="str">
        <f t="shared" si="98"/>
        <v>#REF!</v>
      </c>
      <c r="BX258" s="112"/>
      <c r="BY258" s="110">
        <v>0.0</v>
      </c>
      <c r="BZ258" s="2"/>
      <c r="CA258" s="2"/>
      <c r="CB258" s="112"/>
      <c r="CC258" s="110">
        <v>0.0</v>
      </c>
      <c r="CD258" s="112"/>
      <c r="CE258" s="110">
        <v>0.0</v>
      </c>
      <c r="CF258" s="112"/>
      <c r="CG258" s="110">
        <v>0.0</v>
      </c>
      <c r="CH258" s="112"/>
      <c r="CI258" s="110">
        <v>0.0</v>
      </c>
      <c r="CJ258" s="112"/>
      <c r="CK258" s="110">
        <v>0.0</v>
      </c>
      <c r="CL258" s="112"/>
      <c r="CM258" s="110">
        <v>0.0</v>
      </c>
      <c r="CN258" s="112"/>
      <c r="CO258" s="110">
        <v>0.0</v>
      </c>
      <c r="CP258" s="112"/>
      <c r="CQ258" s="110">
        <v>0.0</v>
      </c>
      <c r="CR258" s="113">
        <f t="shared" si="45"/>
        <v>0</v>
      </c>
      <c r="CS258" s="113">
        <f t="shared" si="26"/>
        <v>0</v>
      </c>
      <c r="CT258" s="1"/>
      <c r="CU258" s="114"/>
      <c r="CV258" s="1"/>
      <c r="CW258" s="1"/>
      <c r="CX258" s="1"/>
      <c r="CY258" s="1"/>
      <c r="CZ258" s="1"/>
      <c r="DA258" s="1"/>
      <c r="DB258" s="1"/>
      <c r="DC258" s="1"/>
      <c r="DD258" s="1"/>
      <c r="DE258" s="226"/>
      <c r="DF258" s="227"/>
      <c r="DG258" s="228"/>
      <c r="DH258" s="228"/>
      <c r="DI258" s="228"/>
      <c r="DJ258" s="228"/>
      <c r="DK258" s="228"/>
      <c r="DL258" s="1"/>
      <c r="DM258" s="1"/>
      <c r="DN258" s="1"/>
      <c r="DO258" s="1"/>
      <c r="DP258" s="1"/>
    </row>
    <row r="259">
      <c r="A259" s="93"/>
      <c r="B259" s="239" t="s">
        <v>140</v>
      </c>
      <c r="C259" s="208">
        <v>25413.0</v>
      </c>
      <c r="D259" s="96" t="s">
        <v>517</v>
      </c>
      <c r="E259" s="97" t="str">
        <f t="shared" si="27"/>
        <v>N/A</v>
      </c>
      <c r="F259" s="98"/>
      <c r="G259" s="98"/>
      <c r="H259" s="98"/>
      <c r="I259" s="98"/>
      <c r="J259" s="98"/>
      <c r="K259" s="99"/>
      <c r="L259" s="98"/>
      <c r="M259" s="98"/>
      <c r="N259" s="98"/>
      <c r="O259" s="98"/>
      <c r="P259" s="98"/>
      <c r="Q259" s="47"/>
      <c r="R259" s="47"/>
      <c r="S259" s="47"/>
      <c r="T259" s="47"/>
      <c r="U259" s="47"/>
      <c r="V259" s="145"/>
      <c r="W259" s="47"/>
      <c r="X259" s="101"/>
      <c r="Y259" s="106"/>
      <c r="Z259" s="47"/>
      <c r="AA259" s="103"/>
      <c r="AB259" s="104"/>
      <c r="AC259" s="103"/>
      <c r="AD259" s="106"/>
      <c r="AE259" s="103"/>
      <c r="AF259" s="106"/>
      <c r="AG259" s="103"/>
      <c r="AH259" s="106"/>
      <c r="AI259" s="103"/>
      <c r="AJ259" s="107"/>
      <c r="AK259" s="47"/>
      <c r="AL259" s="103"/>
      <c r="AM259" s="107"/>
      <c r="AN259" s="106"/>
      <c r="AO259" s="103"/>
      <c r="AP259" s="107"/>
      <c r="AQ259" s="106"/>
      <c r="AR259" s="103"/>
      <c r="AS259" s="107"/>
      <c r="AT259" s="106"/>
      <c r="AU259" s="103"/>
      <c r="AV259" s="106"/>
      <c r="AW259" s="103"/>
      <c r="AX259" s="106"/>
      <c r="AY259" s="103"/>
      <c r="AZ259" s="106"/>
      <c r="BA259" s="103"/>
      <c r="BB259" s="107"/>
      <c r="BC259" s="106"/>
      <c r="BD259" s="103"/>
      <c r="BE259" s="48"/>
      <c r="BF259" s="106"/>
      <c r="BG259" s="103"/>
      <c r="BH259" s="107"/>
      <c r="BI259" s="107"/>
      <c r="BJ259" s="103"/>
      <c r="BK259" s="107"/>
      <c r="BL259" s="106"/>
      <c r="BM259" s="103"/>
      <c r="BN259" s="107"/>
      <c r="BO259" s="107"/>
      <c r="BP259" s="103"/>
      <c r="BQ259" s="109">
        <v>9565.8</v>
      </c>
      <c r="BR259" s="110">
        <v>9565.8</v>
      </c>
      <c r="BS259" s="248" t="str">
        <f t="shared" si="30"/>
        <v>#REF!</v>
      </c>
      <c r="BT259" s="107"/>
      <c r="BU259" s="103"/>
      <c r="BV259" s="107"/>
      <c r="BW259" s="117" t="str">
        <f t="shared" ref="BW259:BW266" si="107">IFNA(SUM(BT259-VLOOKUP($D259,'3.17.25 - WIP PROJECTIONS'!$D$2:$BX$214,69,FALSE)), BT259)</f>
        <v>#REF!</v>
      </c>
      <c r="BX259" s="112"/>
      <c r="BY259" s="110">
        <v>0.0</v>
      </c>
      <c r="BZ259" s="2"/>
      <c r="CA259" s="2"/>
      <c r="CB259" s="112"/>
      <c r="CC259" s="110">
        <v>0.0</v>
      </c>
      <c r="CD259" s="112"/>
      <c r="CE259" s="110">
        <v>0.0</v>
      </c>
      <c r="CF259" s="112"/>
      <c r="CG259" s="110">
        <v>0.0</v>
      </c>
      <c r="CH259" s="112"/>
      <c r="CI259" s="110">
        <v>0.0</v>
      </c>
      <c r="CJ259" s="112"/>
      <c r="CK259" s="110">
        <v>0.0</v>
      </c>
      <c r="CL259" s="112"/>
      <c r="CM259" s="110">
        <v>0.0</v>
      </c>
      <c r="CN259" s="112"/>
      <c r="CO259" s="110">
        <v>0.0</v>
      </c>
      <c r="CP259" s="112"/>
      <c r="CQ259" s="110">
        <v>0.0</v>
      </c>
      <c r="CR259" s="113">
        <f t="shared" si="45"/>
        <v>9565.8</v>
      </c>
      <c r="CS259" s="113">
        <f t="shared" si="26"/>
        <v>0</v>
      </c>
      <c r="CT259" s="1"/>
      <c r="CU259" s="114"/>
      <c r="CV259" s="1"/>
      <c r="CW259" s="1"/>
      <c r="CX259" s="1"/>
      <c r="CY259" s="1"/>
      <c r="CZ259" s="1"/>
      <c r="DA259" s="1"/>
      <c r="DB259" s="1"/>
      <c r="DC259" s="1"/>
      <c r="DD259" s="1"/>
      <c r="DE259" s="226"/>
      <c r="DF259" s="227"/>
      <c r="DG259" s="228"/>
      <c r="DH259" s="228"/>
      <c r="DI259" s="228"/>
      <c r="DJ259" s="228"/>
      <c r="DK259" s="228"/>
      <c r="DL259" s="1"/>
      <c r="DM259" s="1"/>
      <c r="DN259" s="1"/>
      <c r="DO259" s="1"/>
      <c r="DP259" s="1"/>
    </row>
    <row r="260">
      <c r="A260" s="93"/>
      <c r="B260" s="239" t="s">
        <v>140</v>
      </c>
      <c r="C260" s="208">
        <v>25410.0</v>
      </c>
      <c r="D260" s="96" t="s">
        <v>518</v>
      </c>
      <c r="E260" s="97" t="str">
        <f t="shared" si="27"/>
        <v>N/A</v>
      </c>
      <c r="F260" s="98"/>
      <c r="G260" s="98"/>
      <c r="H260" s="98"/>
      <c r="I260" s="98"/>
      <c r="J260" s="98"/>
      <c r="K260" s="99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112"/>
      <c r="Z260" s="98"/>
      <c r="AA260" s="98"/>
      <c r="AB260" s="155"/>
      <c r="AC260" s="98"/>
      <c r="AD260" s="112"/>
      <c r="AE260" s="98"/>
      <c r="AF260" s="112"/>
      <c r="AG260" s="98"/>
      <c r="AH260" s="112"/>
      <c r="AI260" s="98"/>
      <c r="AJ260" s="112"/>
      <c r="AK260" s="98"/>
      <c r="AL260" s="98"/>
      <c r="AM260" s="112"/>
      <c r="AN260" s="112"/>
      <c r="AO260" s="98"/>
      <c r="AP260" s="112"/>
      <c r="AQ260" s="112"/>
      <c r="AR260" s="98"/>
      <c r="AS260" s="112"/>
      <c r="AT260" s="112"/>
      <c r="AU260" s="98"/>
      <c r="AV260" s="112"/>
      <c r="AW260" s="98"/>
      <c r="AX260" s="112"/>
      <c r="AY260" s="98"/>
      <c r="AZ260" s="112"/>
      <c r="BA260" s="98"/>
      <c r="BB260" s="112"/>
      <c r="BC260" s="112"/>
      <c r="BD260" s="98"/>
      <c r="BE260" s="112"/>
      <c r="BF260" s="112"/>
      <c r="BG260" s="98"/>
      <c r="BH260" s="112"/>
      <c r="BI260" s="112"/>
      <c r="BJ260" s="98"/>
      <c r="BK260" s="112"/>
      <c r="BL260" s="112"/>
      <c r="BM260" s="98"/>
      <c r="BN260" s="112"/>
      <c r="BO260" s="112"/>
      <c r="BP260" s="98"/>
      <c r="BQ260" s="109">
        <v>9000.0</v>
      </c>
      <c r="BR260" s="135">
        <v>9000.0</v>
      </c>
      <c r="BS260" s="249" t="str">
        <f t="shared" si="30"/>
        <v>#REF!</v>
      </c>
      <c r="BT260" s="112"/>
      <c r="BU260" s="103"/>
      <c r="BV260" s="107"/>
      <c r="BW260" s="117" t="str">
        <f t="shared" si="107"/>
        <v>#REF!</v>
      </c>
      <c r="BX260" s="112"/>
      <c r="BY260" s="110">
        <v>0.0</v>
      </c>
      <c r="BZ260" s="2"/>
      <c r="CA260" s="2"/>
      <c r="CB260" s="112"/>
      <c r="CC260" s="110">
        <v>0.0</v>
      </c>
      <c r="CD260" s="112"/>
      <c r="CE260" s="110">
        <v>0.0</v>
      </c>
      <c r="CF260" s="112"/>
      <c r="CG260" s="110">
        <v>0.0</v>
      </c>
      <c r="CH260" s="112"/>
      <c r="CI260" s="110">
        <v>0.0</v>
      </c>
      <c r="CJ260" s="112"/>
      <c r="CK260" s="110">
        <v>0.0</v>
      </c>
      <c r="CL260" s="112"/>
      <c r="CM260" s="110">
        <v>0.0</v>
      </c>
      <c r="CN260" s="112"/>
      <c r="CO260" s="110">
        <v>0.0</v>
      </c>
      <c r="CP260" s="112"/>
      <c r="CQ260" s="110">
        <v>0.0</v>
      </c>
      <c r="CR260" s="113">
        <f t="shared" si="45"/>
        <v>9000</v>
      </c>
      <c r="CS260" s="113">
        <f t="shared" si="26"/>
        <v>0</v>
      </c>
      <c r="CT260" s="1"/>
      <c r="CU260" s="114"/>
      <c r="CV260" s="1"/>
      <c r="CW260" s="1"/>
      <c r="CX260" s="1"/>
      <c r="CY260" s="1"/>
      <c r="CZ260" s="1"/>
      <c r="DA260" s="1"/>
      <c r="DB260" s="1"/>
      <c r="DC260" s="1"/>
      <c r="DD260" s="1"/>
      <c r="DE260" s="226"/>
      <c r="DF260" s="227"/>
      <c r="DG260" s="228"/>
      <c r="DH260" s="228"/>
      <c r="DI260" s="228"/>
      <c r="DJ260" s="228"/>
      <c r="DK260" s="228"/>
      <c r="DL260" s="1"/>
      <c r="DM260" s="1"/>
      <c r="DN260" s="1"/>
      <c r="DO260" s="1"/>
      <c r="DP260" s="1"/>
    </row>
    <row r="261">
      <c r="A261" s="93"/>
      <c r="B261" s="239" t="s">
        <v>140</v>
      </c>
      <c r="C261" s="208">
        <v>23478.0</v>
      </c>
      <c r="D261" s="96" t="s">
        <v>519</v>
      </c>
      <c r="E261" s="97" t="str">
        <f t="shared" si="27"/>
        <v>N/A</v>
      </c>
      <c r="F261" s="98"/>
      <c r="G261" s="98"/>
      <c r="H261" s="98"/>
      <c r="I261" s="98"/>
      <c r="J261" s="98"/>
      <c r="K261" s="99"/>
      <c r="L261" s="98"/>
      <c r="M261" s="98"/>
      <c r="N261" s="98"/>
      <c r="O261" s="98"/>
      <c r="P261" s="98"/>
      <c r="Q261" s="100"/>
      <c r="R261" s="98"/>
      <c r="S261" s="138">
        <v>0.0</v>
      </c>
      <c r="T261" s="138">
        <v>0.0</v>
      </c>
      <c r="U261" s="138">
        <v>0.0</v>
      </c>
      <c r="V261" s="45"/>
      <c r="W261" s="138">
        <v>0.0</v>
      </c>
      <c r="X261" s="139" t="str">
        <f>ifna(VLOOKUP($D261,'8.28.2023 - WIP PROJECTIONS'!$B$2:$AM$198,19,false),0)</f>
        <v>#REF!</v>
      </c>
      <c r="Y261" s="140">
        <v>0.0</v>
      </c>
      <c r="Z261" s="135">
        <v>0.0</v>
      </c>
      <c r="AA261" s="110">
        <v>0.0</v>
      </c>
      <c r="AB261" s="141">
        <v>0.0</v>
      </c>
      <c r="AC261" s="110">
        <v>0.0</v>
      </c>
      <c r="AD261" s="124">
        <v>0.0</v>
      </c>
      <c r="AE261" s="110">
        <v>0.0</v>
      </c>
      <c r="AF261" s="142">
        <v>172515.0</v>
      </c>
      <c r="AG261" s="110">
        <v>172515.0</v>
      </c>
      <c r="AH261" s="142">
        <v>212625.0</v>
      </c>
      <c r="AI261" s="110">
        <v>212625.0</v>
      </c>
      <c r="AJ261" s="124" t="str">
        <f>IFNA(SUM(AH261-VLOOKUP($D261,'1.29.24 - WIP PROJECTIONS'!$D$2:$AO$214,30,FALSE)), "JOB NOT LISTED PRV WK")</f>
        <v>#REF!</v>
      </c>
      <c r="AK261" s="136">
        <v>149625.0</v>
      </c>
      <c r="AL261" s="110">
        <v>149625.0</v>
      </c>
      <c r="AM261" s="124" t="str">
        <f>IFNA(SUM(AK261-VLOOKUP($D261,'2.20.24 - WIP PROJECTIONS'!$D$2:$AO$214,33,FALSE)), "JOB NOT LISTED PRV WK")</f>
        <v>#REF!</v>
      </c>
      <c r="AN261" s="107"/>
      <c r="AO261" s="103"/>
      <c r="AP261" s="124" t="str">
        <f>IFNA(SUM(AN261-VLOOKUP($D261,'4.1.24 - WIP PROJECTIONS'!$D$2:$AO$214,36,FALSE)), "JOB NOT LISTED PRV WK")</f>
        <v>#REF!</v>
      </c>
      <c r="AQ261" s="107"/>
      <c r="AR261" s="110">
        <v>0.0</v>
      </c>
      <c r="AS261" s="124" t="str">
        <f>IFNA(SUM(AQ261-VLOOKUP($D261,' 5.6.24 - WIP PROJECTIONS'!$D$2:$AV$214,39,FALSE)), "JOB NOT LISTED PRV WK")</f>
        <v>#REF!</v>
      </c>
      <c r="AT261" s="107"/>
      <c r="AU261" s="110">
        <v>0.0</v>
      </c>
      <c r="AV261" s="107"/>
      <c r="AW261" s="110">
        <v>0.0</v>
      </c>
      <c r="AX261" s="107"/>
      <c r="AY261" s="110">
        <v>0.0</v>
      </c>
      <c r="AZ261" s="107"/>
      <c r="BA261" s="110">
        <v>0.0</v>
      </c>
      <c r="BB261" s="124" t="str">
        <f t="shared" ref="BB261:BB266" si="108">IFNA(SUM(AZ261-VLOOKUP($D261,'8.26.24 - WIP PROJECTIONS'!$D$2:$BX$214,48,FALSE)), AZ261)</f>
        <v>#REF!</v>
      </c>
      <c r="BC261" s="107"/>
      <c r="BD261" s="103"/>
      <c r="BE261" s="129" t="str">
        <f t="shared" ref="BE261:BE274" si="109">IFNA(SUM(BC261-VLOOKUP($D261,'10.14.24 - WIP PROJECTIONS'!$D$2:$BX$214,51,FALSE)), BC261)</f>
        <v>#REF!</v>
      </c>
      <c r="BF261" s="107"/>
      <c r="BG261" s="103"/>
      <c r="BH261" s="124" t="str">
        <f t="shared" ref="BH261:BH274" si="110">IFNA(SUM(BF261-VLOOKUP($D261,'10.28.24 - WIP PROJECTIONS'!$D$2:$BX$214,54,FALSE)), BF261)</f>
        <v>#REF!</v>
      </c>
      <c r="BI261" s="107"/>
      <c r="BJ261" s="103"/>
      <c r="BK261" s="124" t="str">
        <f t="shared" ref="BK261:BK275" si="111">IFNA(SUM(BI261-VLOOKUP($D261,'12.2.24 - WIP PROJECTIONS'!$D$2:$BX$214,57,FALSE)), BI261)</f>
        <v>#REF!</v>
      </c>
      <c r="BL261" s="111">
        <v>0.0</v>
      </c>
      <c r="BM261" s="103"/>
      <c r="BN261" s="124" t="str">
        <f t="shared" ref="BN261:BN275" si="112">IFNA(SUM(BL261-VLOOKUP($D261,'12.9.24 - WIP PROJECTIONS'!$D$2:$BX$214,60,FALSE)), BL261)</f>
        <v>#REF!</v>
      </c>
      <c r="BO261" s="119">
        <v>0.0</v>
      </c>
      <c r="BP261" s="103"/>
      <c r="BQ261" s="119">
        <v>0.0</v>
      </c>
      <c r="BR261" s="103"/>
      <c r="BS261" s="117" t="str">
        <f t="shared" si="30"/>
        <v>#REF!</v>
      </c>
      <c r="BT261" s="107"/>
      <c r="BU261" s="103"/>
      <c r="BV261" s="107"/>
      <c r="BW261" s="117" t="str">
        <f t="shared" si="107"/>
        <v>#REF!</v>
      </c>
      <c r="BX261" s="112"/>
      <c r="BY261" s="110">
        <v>0.0</v>
      </c>
      <c r="BZ261" s="2"/>
      <c r="CA261" s="2"/>
      <c r="CB261" s="112"/>
      <c r="CC261" s="110">
        <v>0.0</v>
      </c>
      <c r="CD261" s="112"/>
      <c r="CE261" s="110">
        <v>0.0</v>
      </c>
      <c r="CF261" s="112"/>
      <c r="CG261" s="110">
        <v>0.0</v>
      </c>
      <c r="CH261" s="112"/>
      <c r="CI261" s="110">
        <v>0.0</v>
      </c>
      <c r="CJ261" s="112"/>
      <c r="CK261" s="110">
        <v>0.0</v>
      </c>
      <c r="CL261" s="112"/>
      <c r="CM261" s="110">
        <v>0.0</v>
      </c>
      <c r="CN261" s="112"/>
      <c r="CO261" s="110">
        <v>0.0</v>
      </c>
      <c r="CP261" s="112"/>
      <c r="CQ261" s="110">
        <v>0.0</v>
      </c>
      <c r="CR261" s="113">
        <f t="shared" si="45"/>
        <v>0</v>
      </c>
      <c r="CS261" s="113">
        <f t="shared" si="26"/>
        <v>0</v>
      </c>
      <c r="CT261" s="1"/>
      <c r="CU261" s="114"/>
      <c r="CV261" s="1"/>
      <c r="CW261" s="1"/>
      <c r="CX261" s="1"/>
      <c r="CY261" s="1"/>
      <c r="CZ261" s="1"/>
      <c r="DA261" s="1"/>
      <c r="DB261" s="1"/>
      <c r="DC261" s="1"/>
      <c r="DD261" s="1"/>
      <c r="DE261" s="226"/>
      <c r="DF261" s="227"/>
      <c r="DG261" s="228"/>
      <c r="DH261" s="228"/>
      <c r="DI261" s="228"/>
      <c r="DJ261" s="228"/>
      <c r="DK261" s="228"/>
      <c r="DL261" s="1"/>
      <c r="DM261" s="1"/>
      <c r="DN261" s="1"/>
      <c r="DO261" s="1"/>
      <c r="DP261" s="1"/>
    </row>
    <row r="262">
      <c r="A262" s="93"/>
      <c r="B262" s="244" t="s">
        <v>520</v>
      </c>
      <c r="C262" s="208" t="s">
        <v>133</v>
      </c>
      <c r="D262" s="96" t="s">
        <v>521</v>
      </c>
      <c r="E262" s="97" t="str">
        <f t="shared" si="27"/>
        <v>N/A</v>
      </c>
      <c r="F262" s="98"/>
      <c r="G262" s="98"/>
      <c r="H262" s="98"/>
      <c r="I262" s="98"/>
      <c r="J262" s="98"/>
      <c r="K262" s="99"/>
      <c r="L262" s="98"/>
      <c r="M262" s="98"/>
      <c r="N262" s="98"/>
      <c r="O262" s="98"/>
      <c r="P262" s="98"/>
      <c r="Q262" s="100"/>
      <c r="R262" s="98"/>
      <c r="S262" s="98"/>
      <c r="T262" s="45"/>
      <c r="U262" s="45"/>
      <c r="V262" s="45"/>
      <c r="W262" s="45"/>
      <c r="X262" s="101"/>
      <c r="Y262" s="102"/>
      <c r="Z262" s="45"/>
      <c r="AA262" s="103"/>
      <c r="AB262" s="123"/>
      <c r="AC262" s="103"/>
      <c r="AD262" s="106"/>
      <c r="AE262" s="103"/>
      <c r="AF262" s="107"/>
      <c r="AG262" s="103"/>
      <c r="AH262" s="107"/>
      <c r="AI262" s="103"/>
      <c r="AJ262" s="107"/>
      <c r="AK262" s="45"/>
      <c r="AL262" s="103"/>
      <c r="AM262" s="107"/>
      <c r="AN262" s="107"/>
      <c r="AO262" s="103"/>
      <c r="AP262" s="107"/>
      <c r="AQ262" s="107"/>
      <c r="AR262" s="103"/>
      <c r="AS262" s="107"/>
      <c r="AT262" s="106"/>
      <c r="AU262" s="103"/>
      <c r="AV262" s="112"/>
      <c r="AW262" s="103"/>
      <c r="AX262" s="107"/>
      <c r="AY262" s="110">
        <v>0.0</v>
      </c>
      <c r="AZ262" s="129">
        <v>0.0</v>
      </c>
      <c r="BA262" s="110">
        <v>0.0</v>
      </c>
      <c r="BB262" s="124" t="str">
        <f t="shared" si="108"/>
        <v>#REF!</v>
      </c>
      <c r="BC262" s="142">
        <v>364058.25</v>
      </c>
      <c r="BD262" s="110">
        <v>364058.25</v>
      </c>
      <c r="BE262" s="129" t="str">
        <f t="shared" si="109"/>
        <v>#REF!</v>
      </c>
      <c r="BF262" s="142">
        <v>72865.18</v>
      </c>
      <c r="BG262" s="110">
        <v>72865.18</v>
      </c>
      <c r="BH262" s="124" t="str">
        <f t="shared" si="110"/>
        <v>#REF!</v>
      </c>
      <c r="BI262" s="107"/>
      <c r="BJ262" s="103"/>
      <c r="BK262" s="124" t="str">
        <f t="shared" si="111"/>
        <v>#REF!</v>
      </c>
      <c r="BL262" s="107"/>
      <c r="BM262" s="103"/>
      <c r="BN262" s="124" t="str">
        <f t="shared" si="112"/>
        <v>#REF!</v>
      </c>
      <c r="BO262" s="107"/>
      <c r="BP262" s="103"/>
      <c r="BQ262" s="107"/>
      <c r="BR262" s="103"/>
      <c r="BS262" s="117" t="str">
        <f t="shared" si="30"/>
        <v>#REF!</v>
      </c>
      <c r="BT262" s="107"/>
      <c r="BU262" s="103"/>
      <c r="BV262" s="107"/>
      <c r="BW262" s="117" t="str">
        <f t="shared" si="107"/>
        <v>#REF!</v>
      </c>
      <c r="BX262" s="112"/>
      <c r="BY262" s="110">
        <v>0.0</v>
      </c>
      <c r="BZ262" s="2"/>
      <c r="CA262" s="2"/>
      <c r="CB262" s="112"/>
      <c r="CC262" s="110">
        <v>0.0</v>
      </c>
      <c r="CD262" s="112"/>
      <c r="CE262" s="110">
        <v>0.0</v>
      </c>
      <c r="CF262" s="112"/>
      <c r="CG262" s="110">
        <v>0.0</v>
      </c>
      <c r="CH262" s="112"/>
      <c r="CI262" s="110">
        <v>0.0</v>
      </c>
      <c r="CJ262" s="112"/>
      <c r="CK262" s="110">
        <v>0.0</v>
      </c>
      <c r="CL262" s="112"/>
      <c r="CM262" s="110">
        <v>0.0</v>
      </c>
      <c r="CN262" s="112"/>
      <c r="CO262" s="110">
        <v>0.0</v>
      </c>
      <c r="CP262" s="112"/>
      <c r="CQ262" s="110">
        <v>0.0</v>
      </c>
      <c r="CR262" s="113">
        <f t="shared" si="45"/>
        <v>0</v>
      </c>
      <c r="CS262" s="113">
        <f t="shared" si="26"/>
        <v>0</v>
      </c>
      <c r="CT262" s="1"/>
      <c r="CU262" s="114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16"/>
      <c r="DH262" s="116"/>
      <c r="DI262" s="116"/>
      <c r="DJ262" s="116"/>
      <c r="DK262" s="116"/>
      <c r="DL262" s="1"/>
      <c r="DM262" s="1"/>
      <c r="DN262" s="1"/>
      <c r="DO262" s="1"/>
      <c r="DP262" s="1"/>
    </row>
    <row r="263">
      <c r="A263" s="93"/>
      <c r="B263" s="244" t="s">
        <v>520</v>
      </c>
      <c r="C263" s="208" t="s">
        <v>522</v>
      </c>
      <c r="D263" s="96" t="s">
        <v>523</v>
      </c>
      <c r="E263" s="97" t="str">
        <f t="shared" si="27"/>
        <v>N/A</v>
      </c>
      <c r="F263" s="133">
        <v>55000.0</v>
      </c>
      <c r="G263" s="133">
        <v>51245.31</v>
      </c>
      <c r="H263" s="133">
        <f t="shared" ref="H263:H266" si="113">SUM(F263-G263)</f>
        <v>3754.69</v>
      </c>
      <c r="I263" s="133">
        <v>47486.98</v>
      </c>
      <c r="J263" s="133">
        <f t="shared" ref="J263:J266" si="114">+SUM(M263-I263)</f>
        <v>7513.02</v>
      </c>
      <c r="K263" s="134">
        <v>92.66600202047758</v>
      </c>
      <c r="L263" s="133">
        <v>50966.30111126266</v>
      </c>
      <c r="M263" s="133">
        <v>55000.0</v>
      </c>
      <c r="N263" s="133">
        <v>4033.698888737336</v>
      </c>
      <c r="O263" s="133">
        <v>0.0</v>
      </c>
      <c r="P263" s="135">
        <f t="shared" ref="P263:P266" si="115">SUM(F263-M263)</f>
        <v>0</v>
      </c>
      <c r="Q263" s="100"/>
      <c r="R263" s="98"/>
      <c r="S263" s="138">
        <v>0.0</v>
      </c>
      <c r="T263" s="45"/>
      <c r="U263" s="136">
        <v>140086.08</v>
      </c>
      <c r="V263" s="138">
        <v>0.0</v>
      </c>
      <c r="W263" s="138">
        <v>0.0</v>
      </c>
      <c r="X263" s="139" t="str">
        <f t="shared" ref="X263:X266" si="116">ifna(VLOOKUP($D263,'8.28.2023 - WIP PROJECTIONS'!$B$2:$AM$198,19,false),0)</f>
        <v>#REF!</v>
      </c>
      <c r="Y263" s="140">
        <v>0.0</v>
      </c>
      <c r="Z263" s="138">
        <v>0.0</v>
      </c>
      <c r="AA263" s="110">
        <v>0.0</v>
      </c>
      <c r="AB263" s="141">
        <v>0.0</v>
      </c>
      <c r="AC263" s="110">
        <v>0.0</v>
      </c>
      <c r="AD263" s="124">
        <v>0.0</v>
      </c>
      <c r="AE263" s="110">
        <v>0.0</v>
      </c>
      <c r="AF263" s="124">
        <v>0.0</v>
      </c>
      <c r="AG263" s="110">
        <v>0.0</v>
      </c>
      <c r="AH263" s="124">
        <v>0.0</v>
      </c>
      <c r="AI263" s="110">
        <v>0.0</v>
      </c>
      <c r="AJ263" s="124" t="str">
        <f t="shared" ref="AJ263:AJ266" si="117">IFNA(SUM(AH263-VLOOKUP($D263,'1.29.24 - WIP PROJECTIONS'!$D$2:$AO$214,30,FALSE)), "JOB NOT LISTED PRV WK")</f>
        <v>#REF!</v>
      </c>
      <c r="AK263" s="45"/>
      <c r="AL263" s="103"/>
      <c r="AM263" s="124" t="str">
        <f t="shared" ref="AM263:AM266" si="118">IFNA(SUM(AK263-VLOOKUP($D263,'2.20.24 - WIP PROJECTIONS'!$D$2:$AO$214,33,FALSE)), "JOB NOT LISTED PRV WK")</f>
        <v>#REF!</v>
      </c>
      <c r="AN263" s="124">
        <v>0.0</v>
      </c>
      <c r="AO263" s="110">
        <v>0.0</v>
      </c>
      <c r="AP263" s="124" t="str">
        <f t="shared" ref="AP263:AP266" si="119">IFNA(SUM(AN263-VLOOKUP($D263,'4.1.24 - WIP PROJECTIONS'!$D$2:$AO$214,36,FALSE)), "JOB NOT LISTED PRV WK")</f>
        <v>#REF!</v>
      </c>
      <c r="AQ263" s="242">
        <v>0.0</v>
      </c>
      <c r="AR263" s="110">
        <v>0.0</v>
      </c>
      <c r="AS263" s="242" t="str">
        <f t="shared" ref="AS263:AS266" si="120">IFNA(SUM(AQ263-VLOOKUP($D263,' 5.6.24 - WIP PROJECTIONS'!$D$2:$AV$214,39,FALSE)), "JOB NOT LISTED PRV WK")</f>
        <v>#REF!</v>
      </c>
      <c r="AT263" s="242">
        <v>0.0</v>
      </c>
      <c r="AU263" s="110">
        <v>0.0</v>
      </c>
      <c r="AV263" s="107"/>
      <c r="AW263" s="110">
        <v>0.0</v>
      </c>
      <c r="AX263" s="142">
        <v>89570.39</v>
      </c>
      <c r="AY263" s="110">
        <v>89570.39</v>
      </c>
      <c r="AZ263" s="142">
        <v>11227.46</v>
      </c>
      <c r="BA263" s="110">
        <v>11227.46</v>
      </c>
      <c r="BB263" s="124" t="str">
        <f t="shared" si="108"/>
        <v>#REF!</v>
      </c>
      <c r="BC263" s="107"/>
      <c r="BD263" s="103"/>
      <c r="BE263" s="129" t="str">
        <f t="shared" si="109"/>
        <v>#REF!</v>
      </c>
      <c r="BF263" s="107"/>
      <c r="BG263" s="103"/>
      <c r="BH263" s="124" t="str">
        <f t="shared" si="110"/>
        <v>#REF!</v>
      </c>
      <c r="BI263" s="107"/>
      <c r="BJ263" s="103"/>
      <c r="BK263" s="124" t="str">
        <f t="shared" si="111"/>
        <v>#REF!</v>
      </c>
      <c r="BL263" s="107"/>
      <c r="BM263" s="103"/>
      <c r="BN263" s="124" t="str">
        <f t="shared" si="112"/>
        <v>#REF!</v>
      </c>
      <c r="BO263" s="107"/>
      <c r="BP263" s="103"/>
      <c r="BQ263" s="107"/>
      <c r="BR263" s="103"/>
      <c r="BS263" s="117" t="str">
        <f t="shared" si="30"/>
        <v>#REF!</v>
      </c>
      <c r="BT263" s="107"/>
      <c r="BU263" s="103"/>
      <c r="BV263" s="107"/>
      <c r="BW263" s="117" t="str">
        <f t="shared" si="107"/>
        <v>#REF!</v>
      </c>
      <c r="BX263" s="112"/>
      <c r="BY263" s="110">
        <v>0.0</v>
      </c>
      <c r="BZ263" s="2"/>
      <c r="CA263" s="2"/>
      <c r="CB263" s="112"/>
      <c r="CC263" s="110">
        <v>0.0</v>
      </c>
      <c r="CD263" s="112"/>
      <c r="CE263" s="110">
        <v>0.0</v>
      </c>
      <c r="CF263" s="112"/>
      <c r="CG263" s="110">
        <v>0.0</v>
      </c>
      <c r="CH263" s="112"/>
      <c r="CI263" s="110">
        <v>0.0</v>
      </c>
      <c r="CJ263" s="112"/>
      <c r="CK263" s="110">
        <v>0.0</v>
      </c>
      <c r="CL263" s="112"/>
      <c r="CM263" s="110">
        <v>0.0</v>
      </c>
      <c r="CN263" s="112"/>
      <c r="CO263" s="110">
        <v>0.0</v>
      </c>
      <c r="CP263" s="112"/>
      <c r="CQ263" s="110">
        <v>0.0</v>
      </c>
      <c r="CR263" s="113">
        <f t="shared" si="45"/>
        <v>0</v>
      </c>
      <c r="CS263" s="113">
        <f t="shared" si="26"/>
        <v>0</v>
      </c>
      <c r="CT263" s="1"/>
      <c r="CU263" s="114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16"/>
      <c r="DH263" s="116"/>
      <c r="DI263" s="116"/>
      <c r="DJ263" s="116"/>
      <c r="DK263" s="116"/>
      <c r="DL263" s="1"/>
      <c r="DM263" s="1"/>
      <c r="DN263" s="1"/>
      <c r="DO263" s="1"/>
      <c r="DP263" s="1"/>
    </row>
    <row r="264">
      <c r="A264" s="93"/>
      <c r="B264" s="244" t="s">
        <v>520</v>
      </c>
      <c r="C264" s="208" t="s">
        <v>524</v>
      </c>
      <c r="D264" s="96" t="s">
        <v>525</v>
      </c>
      <c r="E264" s="97" t="str">
        <f t="shared" si="27"/>
        <v>N/A</v>
      </c>
      <c r="F264" s="133">
        <v>1367300.05</v>
      </c>
      <c r="G264" s="133">
        <v>1413179.55</v>
      </c>
      <c r="H264" s="133">
        <f t="shared" si="113"/>
        <v>-45879.5</v>
      </c>
      <c r="I264" s="133">
        <v>1345959.79</v>
      </c>
      <c r="J264" s="133">
        <f t="shared" si="114"/>
        <v>-109249.74</v>
      </c>
      <c r="K264" s="134">
        <v>95.24336734139692</v>
      </c>
      <c r="L264" s="133">
        <v>1300080.29</v>
      </c>
      <c r="M264" s="133">
        <v>1236710.05</v>
      </c>
      <c r="N264" s="133">
        <v>0.0</v>
      </c>
      <c r="O264" s="133">
        <v>-63370.24</v>
      </c>
      <c r="P264" s="135">
        <f t="shared" si="115"/>
        <v>130590</v>
      </c>
      <c r="Q264" s="136">
        <v>9410.0</v>
      </c>
      <c r="R264" s="136">
        <v>16466.0</v>
      </c>
      <c r="S264" s="136">
        <v>18230.0</v>
      </c>
      <c r="T264" s="136">
        <v>18230.0</v>
      </c>
      <c r="U264" s="136">
        <v>18230.0</v>
      </c>
      <c r="V264" s="157">
        <v>18230.0</v>
      </c>
      <c r="W264" s="136">
        <v>18230.0</v>
      </c>
      <c r="X264" s="139" t="str">
        <f t="shared" si="116"/>
        <v>#REF!</v>
      </c>
      <c r="Y264" s="142">
        <v>18230.0</v>
      </c>
      <c r="Z264" s="136">
        <v>18230.0</v>
      </c>
      <c r="AA264" s="110">
        <v>18230.0</v>
      </c>
      <c r="AB264" s="158">
        <v>18230.0</v>
      </c>
      <c r="AC264" s="110">
        <v>18230.0</v>
      </c>
      <c r="AD264" s="142">
        <v>18230.0</v>
      </c>
      <c r="AE264" s="110">
        <v>18230.0</v>
      </c>
      <c r="AF264" s="142">
        <v>53230.0</v>
      </c>
      <c r="AG264" s="110">
        <v>53230.0</v>
      </c>
      <c r="AH264" s="124">
        <v>0.0</v>
      </c>
      <c r="AI264" s="110">
        <v>0.0</v>
      </c>
      <c r="AJ264" s="124" t="str">
        <f t="shared" si="117"/>
        <v>#REF!</v>
      </c>
      <c r="AK264" s="138">
        <v>0.0</v>
      </c>
      <c r="AL264" s="110">
        <v>0.0</v>
      </c>
      <c r="AM264" s="124" t="str">
        <f t="shared" si="118"/>
        <v>#REF!</v>
      </c>
      <c r="AN264" s="107"/>
      <c r="AO264" s="103"/>
      <c r="AP264" s="124" t="str">
        <f t="shared" si="119"/>
        <v>#REF!</v>
      </c>
      <c r="AQ264" s="107"/>
      <c r="AR264" s="110">
        <v>0.0</v>
      </c>
      <c r="AS264" s="124" t="str">
        <f t="shared" si="120"/>
        <v>#REF!</v>
      </c>
      <c r="AT264" s="107"/>
      <c r="AU264" s="110">
        <v>0.0</v>
      </c>
      <c r="AV264" s="107"/>
      <c r="AW264" s="110">
        <v>0.0</v>
      </c>
      <c r="AX264" s="107"/>
      <c r="AY264" s="110">
        <v>0.0</v>
      </c>
      <c r="AZ264" s="107"/>
      <c r="BA264" s="110">
        <v>0.0</v>
      </c>
      <c r="BB264" s="124" t="str">
        <f t="shared" si="108"/>
        <v>#REF!</v>
      </c>
      <c r="BC264" s="107"/>
      <c r="BD264" s="103"/>
      <c r="BE264" s="129" t="str">
        <f t="shared" si="109"/>
        <v>#REF!</v>
      </c>
      <c r="BF264" s="107"/>
      <c r="BG264" s="103"/>
      <c r="BH264" s="124" t="str">
        <f t="shared" si="110"/>
        <v>#REF!</v>
      </c>
      <c r="BI264" s="107"/>
      <c r="BJ264" s="103"/>
      <c r="BK264" s="124" t="str">
        <f t="shared" si="111"/>
        <v>#REF!</v>
      </c>
      <c r="BL264" s="107"/>
      <c r="BM264" s="103"/>
      <c r="BN264" s="124" t="str">
        <f t="shared" si="112"/>
        <v>#REF!</v>
      </c>
      <c r="BO264" s="107"/>
      <c r="BP264" s="103"/>
      <c r="BQ264" s="107"/>
      <c r="BR264" s="103"/>
      <c r="BS264" s="117" t="str">
        <f t="shared" si="30"/>
        <v>#REF!</v>
      </c>
      <c r="BT264" s="107"/>
      <c r="BU264" s="103"/>
      <c r="BV264" s="107"/>
      <c r="BW264" s="107" t="str">
        <f t="shared" si="107"/>
        <v>#REF!</v>
      </c>
      <c r="BX264" s="112"/>
      <c r="BY264" s="110">
        <v>0.0</v>
      </c>
      <c r="BZ264" s="2"/>
      <c r="CA264" s="2"/>
      <c r="CB264" s="112"/>
      <c r="CC264" s="110">
        <v>0.0</v>
      </c>
      <c r="CD264" s="112"/>
      <c r="CE264" s="110">
        <v>0.0</v>
      </c>
      <c r="CF264" s="112"/>
      <c r="CG264" s="110">
        <v>0.0</v>
      </c>
      <c r="CH264" s="112"/>
      <c r="CI264" s="110">
        <v>0.0</v>
      </c>
      <c r="CJ264" s="112"/>
      <c r="CK264" s="110">
        <v>0.0</v>
      </c>
      <c r="CL264" s="112"/>
      <c r="CM264" s="110">
        <v>0.0</v>
      </c>
      <c r="CN264" s="112"/>
      <c r="CO264" s="110">
        <v>0.0</v>
      </c>
      <c r="CP264" s="112"/>
      <c r="CQ264" s="110">
        <v>0.0</v>
      </c>
      <c r="CR264" s="113">
        <f t="shared" si="45"/>
        <v>0</v>
      </c>
      <c r="CS264" s="113">
        <f t="shared" si="26"/>
        <v>0</v>
      </c>
      <c r="CT264" s="1"/>
      <c r="CU264" s="114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16"/>
      <c r="DH264" s="116"/>
      <c r="DI264" s="116"/>
      <c r="DJ264" s="116"/>
      <c r="DK264" s="116"/>
      <c r="DL264" s="1"/>
      <c r="DM264" s="1"/>
      <c r="DN264" s="1"/>
      <c r="DO264" s="1"/>
      <c r="DP264" s="1"/>
    </row>
    <row r="265">
      <c r="A265" s="93"/>
      <c r="B265" s="244" t="s">
        <v>520</v>
      </c>
      <c r="C265" s="208" t="s">
        <v>526</v>
      </c>
      <c r="D265" s="250" t="s">
        <v>527</v>
      </c>
      <c r="E265" s="97" t="str">
        <f t="shared" si="27"/>
        <v>N/A</v>
      </c>
      <c r="F265" s="133">
        <v>453215.0</v>
      </c>
      <c r="G265" s="133">
        <v>426610.0</v>
      </c>
      <c r="H265" s="133">
        <f t="shared" si="113"/>
        <v>26605</v>
      </c>
      <c r="I265" s="133">
        <v>357187.81</v>
      </c>
      <c r="J265" s="133">
        <f t="shared" si="114"/>
        <v>19487.19</v>
      </c>
      <c r="K265" s="134">
        <v>83.7270129626591</v>
      </c>
      <c r="L265" s="133">
        <v>379463.38179871545</v>
      </c>
      <c r="M265" s="133">
        <v>376675.0</v>
      </c>
      <c r="N265" s="133">
        <v>0.0</v>
      </c>
      <c r="O265" s="133">
        <v>-2788.3817987154425</v>
      </c>
      <c r="P265" s="135">
        <f t="shared" si="115"/>
        <v>76540</v>
      </c>
      <c r="Q265" s="136">
        <v>5040.0</v>
      </c>
      <c r="R265" s="135">
        <v>0.0</v>
      </c>
      <c r="S265" s="138">
        <v>0.0</v>
      </c>
      <c r="T265" s="45"/>
      <c r="U265" s="45"/>
      <c r="V265" s="45"/>
      <c r="W265" s="135">
        <v>0.0</v>
      </c>
      <c r="X265" s="139" t="str">
        <f t="shared" si="116"/>
        <v>#REF!</v>
      </c>
      <c r="Y265" s="140">
        <v>0.0</v>
      </c>
      <c r="Z265" s="136">
        <v>2520.0</v>
      </c>
      <c r="AA265" s="110">
        <v>2520.0</v>
      </c>
      <c r="AB265" s="141">
        <v>0.0</v>
      </c>
      <c r="AC265" s="110">
        <v>0.0</v>
      </c>
      <c r="AD265" s="124">
        <v>0.0</v>
      </c>
      <c r="AE265" s="110">
        <v>0.0</v>
      </c>
      <c r="AF265" s="124">
        <v>0.0</v>
      </c>
      <c r="AG265" s="110">
        <v>0.0</v>
      </c>
      <c r="AH265" s="124">
        <v>0.0</v>
      </c>
      <c r="AI265" s="110">
        <v>0.0</v>
      </c>
      <c r="AJ265" s="124" t="str">
        <f t="shared" si="117"/>
        <v>#REF!</v>
      </c>
      <c r="AK265" s="45"/>
      <c r="AL265" s="103"/>
      <c r="AM265" s="124" t="str">
        <f t="shared" si="118"/>
        <v>#REF!</v>
      </c>
      <c r="AN265" s="107"/>
      <c r="AO265" s="103"/>
      <c r="AP265" s="124" t="str">
        <f t="shared" si="119"/>
        <v>#REF!</v>
      </c>
      <c r="AQ265" s="107"/>
      <c r="AR265" s="110">
        <v>0.0</v>
      </c>
      <c r="AS265" s="124" t="str">
        <f t="shared" si="120"/>
        <v>#REF!</v>
      </c>
      <c r="AT265" s="144">
        <v>0.0</v>
      </c>
      <c r="AU265" s="110">
        <v>0.0</v>
      </c>
      <c r="AV265" s="144">
        <v>0.0</v>
      </c>
      <c r="AW265" s="110">
        <v>0.0</v>
      </c>
      <c r="AX265" s="107"/>
      <c r="AY265" s="110">
        <v>0.0</v>
      </c>
      <c r="AZ265" s="107"/>
      <c r="BA265" s="110">
        <v>0.0</v>
      </c>
      <c r="BB265" s="124" t="str">
        <f t="shared" si="108"/>
        <v>#REF!</v>
      </c>
      <c r="BC265" s="142">
        <v>2520.0</v>
      </c>
      <c r="BD265" s="110">
        <v>2520.0</v>
      </c>
      <c r="BE265" s="129" t="str">
        <f t="shared" si="109"/>
        <v>#REF!</v>
      </c>
      <c r="BF265" s="107"/>
      <c r="BG265" s="103"/>
      <c r="BH265" s="124" t="str">
        <f t="shared" si="110"/>
        <v>#REF!</v>
      </c>
      <c r="BI265" s="107"/>
      <c r="BJ265" s="103"/>
      <c r="BK265" s="124" t="str">
        <f t="shared" si="111"/>
        <v>#REF!</v>
      </c>
      <c r="BL265" s="107"/>
      <c r="BM265" s="103"/>
      <c r="BN265" s="124" t="str">
        <f t="shared" si="112"/>
        <v>#REF!</v>
      </c>
      <c r="BO265" s="107"/>
      <c r="BP265" s="103"/>
      <c r="BQ265" s="107"/>
      <c r="BR265" s="103"/>
      <c r="BS265" s="117" t="str">
        <f t="shared" si="30"/>
        <v>#REF!</v>
      </c>
      <c r="BT265" s="107"/>
      <c r="BU265" s="103"/>
      <c r="BV265" s="107"/>
      <c r="BW265" s="107" t="str">
        <f t="shared" si="107"/>
        <v>#REF!</v>
      </c>
      <c r="BX265" s="112"/>
      <c r="BY265" s="110">
        <v>0.0</v>
      </c>
      <c r="BZ265" s="2"/>
      <c r="CA265" s="2"/>
      <c r="CB265" s="112"/>
      <c r="CC265" s="110">
        <v>0.0</v>
      </c>
      <c r="CD265" s="112"/>
      <c r="CE265" s="110">
        <v>0.0</v>
      </c>
      <c r="CF265" s="112"/>
      <c r="CG265" s="110">
        <v>0.0</v>
      </c>
      <c r="CH265" s="112"/>
      <c r="CI265" s="110">
        <v>0.0</v>
      </c>
      <c r="CJ265" s="112"/>
      <c r="CK265" s="110">
        <v>0.0</v>
      </c>
      <c r="CL265" s="112"/>
      <c r="CM265" s="110">
        <v>0.0</v>
      </c>
      <c r="CN265" s="112"/>
      <c r="CO265" s="110">
        <v>0.0</v>
      </c>
      <c r="CP265" s="112"/>
      <c r="CQ265" s="110">
        <v>0.0</v>
      </c>
      <c r="CR265" s="113">
        <f t="shared" si="45"/>
        <v>0</v>
      </c>
      <c r="CS265" s="113">
        <f t="shared" si="26"/>
        <v>0</v>
      </c>
      <c r="CT265" s="1"/>
      <c r="CU265" s="114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16"/>
      <c r="DH265" s="116"/>
      <c r="DI265" s="116"/>
      <c r="DJ265" s="116"/>
      <c r="DK265" s="116"/>
      <c r="DL265" s="1"/>
      <c r="DM265" s="1"/>
      <c r="DN265" s="1"/>
      <c r="DO265" s="1"/>
      <c r="DP265" s="1"/>
    </row>
    <row r="266">
      <c r="A266" s="93"/>
      <c r="B266" s="244" t="s">
        <v>520</v>
      </c>
      <c r="C266" s="208" t="s">
        <v>528</v>
      </c>
      <c r="D266" s="96" t="s">
        <v>529</v>
      </c>
      <c r="E266" s="97" t="str">
        <f t="shared" si="27"/>
        <v>N/A</v>
      </c>
      <c r="F266" s="133">
        <v>1050000.0</v>
      </c>
      <c r="G266" s="133">
        <v>1054301.54</v>
      </c>
      <c r="H266" s="133">
        <f t="shared" si="113"/>
        <v>-4301.54</v>
      </c>
      <c r="I266" s="133">
        <v>1041134.06</v>
      </c>
      <c r="J266" s="133">
        <f t="shared" si="114"/>
        <v>-111305.98</v>
      </c>
      <c r="K266" s="134">
        <v>98.75107077999715</v>
      </c>
      <c r="L266" s="133">
        <v>1036832.52</v>
      </c>
      <c r="M266" s="133">
        <v>929828.08</v>
      </c>
      <c r="N266" s="133">
        <v>0.0</v>
      </c>
      <c r="O266" s="133">
        <v>-107004.44</v>
      </c>
      <c r="P266" s="135">
        <f t="shared" si="115"/>
        <v>120171.92</v>
      </c>
      <c r="Q266" s="136">
        <v>12072.48</v>
      </c>
      <c r="R266" s="136">
        <v>12484.39</v>
      </c>
      <c r="S266" s="136">
        <v>4740.46</v>
      </c>
      <c r="T266" s="136">
        <v>4495.28</v>
      </c>
      <c r="U266" s="136">
        <v>2233.67</v>
      </c>
      <c r="V266" s="157">
        <v>5669.81</v>
      </c>
      <c r="W266" s="136">
        <f>SUM(11760+1274.93)</f>
        <v>13034.93</v>
      </c>
      <c r="X266" s="139" t="str">
        <f t="shared" si="116"/>
        <v>#REF!</v>
      </c>
      <c r="Y266" s="142">
        <v>13643.93</v>
      </c>
      <c r="Z266" s="136">
        <f>SUM(90.14*43.82)</f>
        <v>3949.9348</v>
      </c>
      <c r="AA266" s="110">
        <v>3949.93</v>
      </c>
      <c r="AB266" s="158">
        <v>266359.37</v>
      </c>
      <c r="AC266" s="110">
        <v>266359.37</v>
      </c>
      <c r="AD266" s="124">
        <v>0.0</v>
      </c>
      <c r="AE266" s="110">
        <v>0.0</v>
      </c>
      <c r="AF266" s="142">
        <v>12312.76</v>
      </c>
      <c r="AG266" s="110">
        <v>12312.76</v>
      </c>
      <c r="AH266" s="142">
        <v>17869.5</v>
      </c>
      <c r="AI266" s="110">
        <v>17869.5</v>
      </c>
      <c r="AJ266" s="124" t="str">
        <f t="shared" si="117"/>
        <v>#REF!</v>
      </c>
      <c r="AK266" s="136">
        <v>16123.5</v>
      </c>
      <c r="AL266" s="110">
        <v>16123.5</v>
      </c>
      <c r="AM266" s="124" t="str">
        <f t="shared" si="118"/>
        <v>#REF!</v>
      </c>
      <c r="AN266" s="142">
        <v>13581.0</v>
      </c>
      <c r="AO266" s="110">
        <v>13581.0</v>
      </c>
      <c r="AP266" s="124" t="str">
        <f t="shared" si="119"/>
        <v>#REF!</v>
      </c>
      <c r="AQ266" s="142">
        <v>0.0</v>
      </c>
      <c r="AR266" s="110">
        <v>0.0</v>
      </c>
      <c r="AS266" s="129" t="str">
        <f t="shared" si="120"/>
        <v>#REF!</v>
      </c>
      <c r="AT266" s="144">
        <v>0.0</v>
      </c>
      <c r="AU266" s="110">
        <v>0.0</v>
      </c>
      <c r="AV266" s="142">
        <v>9000.0</v>
      </c>
      <c r="AW266" s="110">
        <v>9000.0</v>
      </c>
      <c r="AX266" s="144">
        <v>0.0</v>
      </c>
      <c r="AY266" s="110">
        <v>0.0</v>
      </c>
      <c r="AZ266" s="142">
        <v>4050.0</v>
      </c>
      <c r="BA266" s="110">
        <v>4050.0</v>
      </c>
      <c r="BB266" s="124" t="str">
        <f t="shared" si="108"/>
        <v>#REF!</v>
      </c>
      <c r="BC266" s="107"/>
      <c r="BD266" s="103"/>
      <c r="BE266" s="129" t="str">
        <f t="shared" si="109"/>
        <v>#REF!</v>
      </c>
      <c r="BF266" s="107"/>
      <c r="BG266" s="103"/>
      <c r="BH266" s="124" t="str">
        <f t="shared" si="110"/>
        <v>#REF!</v>
      </c>
      <c r="BI266" s="107"/>
      <c r="BJ266" s="103"/>
      <c r="BK266" s="124" t="str">
        <f t="shared" si="111"/>
        <v>#REF!</v>
      </c>
      <c r="BL266" s="107"/>
      <c r="BM266" s="103"/>
      <c r="BN266" s="124" t="str">
        <f t="shared" si="112"/>
        <v>#REF!</v>
      </c>
      <c r="BO266" s="107"/>
      <c r="BP266" s="103"/>
      <c r="BQ266" s="107"/>
      <c r="BR266" s="103"/>
      <c r="BS266" s="117" t="str">
        <f t="shared" si="30"/>
        <v>#REF!</v>
      </c>
      <c r="BT266" s="107"/>
      <c r="BU266" s="103"/>
      <c r="BV266" s="107"/>
      <c r="BW266" s="107" t="str">
        <f t="shared" si="107"/>
        <v>#REF!</v>
      </c>
      <c r="BX266" s="112"/>
      <c r="BY266" s="110">
        <v>0.0</v>
      </c>
      <c r="BZ266" s="2"/>
      <c r="CA266" s="2"/>
      <c r="CB266" s="112"/>
      <c r="CC266" s="110">
        <v>0.0</v>
      </c>
      <c r="CD266" s="112"/>
      <c r="CE266" s="110">
        <v>0.0</v>
      </c>
      <c r="CF266" s="112"/>
      <c r="CG266" s="110">
        <v>0.0</v>
      </c>
      <c r="CH266" s="112"/>
      <c r="CI266" s="110">
        <v>0.0</v>
      </c>
      <c r="CJ266" s="112"/>
      <c r="CK266" s="110">
        <v>0.0</v>
      </c>
      <c r="CL266" s="112"/>
      <c r="CM266" s="110">
        <v>0.0</v>
      </c>
      <c r="CN266" s="112"/>
      <c r="CO266" s="110">
        <v>0.0</v>
      </c>
      <c r="CP266" s="112"/>
      <c r="CQ266" s="110">
        <v>0.0</v>
      </c>
      <c r="CR266" s="113">
        <f t="shared" si="45"/>
        <v>0</v>
      </c>
      <c r="CS266" s="113">
        <f t="shared" si="26"/>
        <v>0</v>
      </c>
      <c r="CT266" s="1"/>
      <c r="CU266" s="114"/>
      <c r="CV266" s="1"/>
      <c r="CW266" s="1"/>
      <c r="CX266" s="1"/>
      <c r="CY266" s="1"/>
      <c r="CZ266" s="1"/>
      <c r="DA266" s="1"/>
      <c r="DB266" s="1"/>
      <c r="DC266" s="1"/>
      <c r="DD266" s="1"/>
      <c r="DE266" s="61"/>
      <c r="DF266" s="61"/>
      <c r="DG266" s="115"/>
      <c r="DH266" s="116"/>
      <c r="DI266" s="116"/>
      <c r="DJ266" s="116"/>
      <c r="DK266" s="116"/>
      <c r="DL266" s="1"/>
      <c r="DM266" s="1"/>
      <c r="DN266" s="1"/>
      <c r="DO266" s="1"/>
      <c r="DP266" s="1"/>
    </row>
    <row r="267">
      <c r="A267" s="93"/>
      <c r="B267" s="244" t="s">
        <v>520</v>
      </c>
      <c r="C267" s="208">
        <v>24448.0</v>
      </c>
      <c r="D267" s="96" t="s">
        <v>530</v>
      </c>
      <c r="E267" s="97" t="str">
        <f t="shared" si="27"/>
        <v>N/A</v>
      </c>
      <c r="F267" s="98"/>
      <c r="G267" s="98"/>
      <c r="H267" s="98"/>
      <c r="I267" s="98"/>
      <c r="J267" s="98"/>
      <c r="K267" s="99"/>
      <c r="L267" s="98"/>
      <c r="M267" s="98"/>
      <c r="N267" s="98"/>
      <c r="O267" s="98"/>
      <c r="P267" s="98"/>
      <c r="Q267" s="100"/>
      <c r="R267" s="98"/>
      <c r="S267" s="98"/>
      <c r="T267" s="45"/>
      <c r="U267" s="45"/>
      <c r="V267" s="45"/>
      <c r="W267" s="45"/>
      <c r="X267" s="101"/>
      <c r="Y267" s="102"/>
      <c r="Z267" s="45"/>
      <c r="AA267" s="103"/>
      <c r="AB267" s="123"/>
      <c r="AC267" s="103"/>
      <c r="AD267" s="106"/>
      <c r="AE267" s="103"/>
      <c r="AF267" s="107"/>
      <c r="AG267" s="103"/>
      <c r="AH267" s="107"/>
      <c r="AI267" s="103"/>
      <c r="AJ267" s="107"/>
      <c r="AK267" s="45"/>
      <c r="AL267" s="103"/>
      <c r="AM267" s="107"/>
      <c r="AN267" s="107"/>
      <c r="AO267" s="103"/>
      <c r="AP267" s="107"/>
      <c r="AQ267" s="107"/>
      <c r="AR267" s="103"/>
      <c r="AS267" s="107"/>
      <c r="AT267" s="106"/>
      <c r="AU267" s="103"/>
      <c r="AV267" s="112"/>
      <c r="AW267" s="103"/>
      <c r="AX267" s="107"/>
      <c r="AY267" s="103"/>
      <c r="AZ267" s="112"/>
      <c r="BA267" s="103"/>
      <c r="BB267" s="107"/>
      <c r="BC267" s="144">
        <v>0.0</v>
      </c>
      <c r="BD267" s="110">
        <v>0.0</v>
      </c>
      <c r="BE267" s="129" t="str">
        <f t="shared" si="109"/>
        <v>#REF!</v>
      </c>
      <c r="BF267" s="142">
        <v>15120.0</v>
      </c>
      <c r="BG267" s="110">
        <v>15120.0</v>
      </c>
      <c r="BH267" s="124" t="str">
        <f t="shared" si="110"/>
        <v>#REF!</v>
      </c>
      <c r="BI267" s="107"/>
      <c r="BJ267" s="103"/>
      <c r="BK267" s="124" t="str">
        <f t="shared" si="111"/>
        <v>#REF!</v>
      </c>
      <c r="BL267" s="107"/>
      <c r="BM267" s="103"/>
      <c r="BN267" s="124" t="str">
        <f t="shared" si="112"/>
        <v>#REF!</v>
      </c>
      <c r="BO267" s="107"/>
      <c r="BP267" s="103"/>
      <c r="BQ267" s="107"/>
      <c r="BR267" s="103"/>
      <c r="BS267" s="117" t="str">
        <f t="shared" si="30"/>
        <v>#REF!</v>
      </c>
      <c r="BT267" s="107"/>
      <c r="BU267" s="103"/>
      <c r="BV267" s="107"/>
      <c r="BW267" s="107" t="str">
        <f>IFNA(SUM(BT267-VLOOKUP($D267,'3.17.25 - WIP PROJECTIONS'!$D$2:$BX$214,68,FALSE)), BT267)</f>
        <v>#REF!</v>
      </c>
      <c r="BX267" s="112"/>
      <c r="BY267" s="110">
        <v>0.0</v>
      </c>
      <c r="BZ267" s="2"/>
      <c r="CA267" s="2"/>
      <c r="CB267" s="112"/>
      <c r="CC267" s="110">
        <v>0.0</v>
      </c>
      <c r="CD267" s="112"/>
      <c r="CE267" s="110">
        <v>0.0</v>
      </c>
      <c r="CF267" s="112"/>
      <c r="CG267" s="110">
        <v>0.0</v>
      </c>
      <c r="CH267" s="112"/>
      <c r="CI267" s="110">
        <v>0.0</v>
      </c>
      <c r="CJ267" s="112"/>
      <c r="CK267" s="110">
        <v>0.0</v>
      </c>
      <c r="CL267" s="112"/>
      <c r="CM267" s="110">
        <v>0.0</v>
      </c>
      <c r="CN267" s="112"/>
      <c r="CO267" s="110">
        <v>0.0</v>
      </c>
      <c r="CP267" s="112"/>
      <c r="CQ267" s="110">
        <v>0.0</v>
      </c>
      <c r="CR267" s="113">
        <f t="shared" si="45"/>
        <v>0</v>
      </c>
      <c r="CS267" s="113">
        <f t="shared" si="26"/>
        <v>0</v>
      </c>
      <c r="CT267" s="1"/>
      <c r="CU267" s="114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16"/>
      <c r="DH267" s="116"/>
      <c r="DI267" s="116"/>
      <c r="DJ267" s="116"/>
      <c r="DK267" s="116"/>
      <c r="DL267" s="1"/>
      <c r="DM267" s="1"/>
      <c r="DN267" s="1"/>
      <c r="DO267" s="1"/>
      <c r="DP267" s="1"/>
    </row>
    <row r="268">
      <c r="A268" s="93"/>
      <c r="B268" s="244" t="s">
        <v>520</v>
      </c>
      <c r="C268" s="208">
        <v>23473.0</v>
      </c>
      <c r="D268" s="96" t="s">
        <v>531</v>
      </c>
      <c r="E268" s="97" t="str">
        <f t="shared" si="27"/>
        <v>N/A</v>
      </c>
      <c r="F268" s="98"/>
      <c r="G268" s="98"/>
      <c r="H268" s="98"/>
      <c r="I268" s="98"/>
      <c r="J268" s="98"/>
      <c r="K268" s="99"/>
      <c r="L268" s="98"/>
      <c r="M268" s="98"/>
      <c r="N268" s="98"/>
      <c r="O268" s="98"/>
      <c r="P268" s="45"/>
      <c r="Q268" s="100"/>
      <c r="R268" s="98"/>
      <c r="S268" s="98"/>
      <c r="T268" s="45"/>
      <c r="U268" s="45"/>
      <c r="V268" s="45"/>
      <c r="W268" s="45"/>
      <c r="X268" s="101"/>
      <c r="Y268" s="102"/>
      <c r="Z268" s="138">
        <v>0.0</v>
      </c>
      <c r="AA268" s="110">
        <v>0.0</v>
      </c>
      <c r="AB268" s="141">
        <v>0.0</v>
      </c>
      <c r="AC268" s="110">
        <v>0.0</v>
      </c>
      <c r="AD268" s="124">
        <v>0.0</v>
      </c>
      <c r="AE268" s="110">
        <v>0.0</v>
      </c>
      <c r="AF268" s="149">
        <v>0.0</v>
      </c>
      <c r="AG268" s="110">
        <v>0.0</v>
      </c>
      <c r="AH268" s="124">
        <v>0.0</v>
      </c>
      <c r="AI268" s="110">
        <v>0.0</v>
      </c>
      <c r="AJ268" s="124" t="str">
        <f t="shared" ref="AJ268:AJ269" si="121">IFNA(SUM(AH268-VLOOKUP($D268,'1.29.24 - WIP PROJECTIONS'!$D$2:$AO$214,30,FALSE)), "JOB NOT LISTED PRV WK")</f>
        <v>#REF!</v>
      </c>
      <c r="AK268" s="138">
        <v>0.0</v>
      </c>
      <c r="AL268" s="110">
        <v>0.0</v>
      </c>
      <c r="AM268" s="124" t="str">
        <f t="shared" ref="AM268:AM269" si="122">IFNA(SUM(AK268-VLOOKUP($D268,'2.20.24 - WIP PROJECTIONS'!$D$2:$AO$214,33,FALSE)), "JOB NOT LISTED PRV WK")</f>
        <v>#REF!</v>
      </c>
      <c r="AN268" s="124">
        <v>0.0</v>
      </c>
      <c r="AO268" s="103"/>
      <c r="AP268" s="124" t="str">
        <f t="shared" ref="AP268:AP269" si="123">IFNA(SUM(AN268-VLOOKUP($D268,'4.1.24 - WIP PROJECTIONS'!$D$2:$AO$214,36,FALSE)), "JOB NOT LISTED PRV WK")</f>
        <v>#REF!</v>
      </c>
      <c r="AQ268" s="124">
        <v>0.0</v>
      </c>
      <c r="AR268" s="110">
        <v>0.0</v>
      </c>
      <c r="AS268" s="124" t="str">
        <f t="shared" ref="AS268:AS269" si="124">IFNA(SUM(AQ268-VLOOKUP($D268,' 5.6.24 - WIP PROJECTIONS'!$D$2:$AV$214,39,FALSE)), "JOB NOT LISTED PRV WK")</f>
        <v>#REF!</v>
      </c>
      <c r="AT268" s="124">
        <v>0.0</v>
      </c>
      <c r="AU268" s="110">
        <v>0.0</v>
      </c>
      <c r="AV268" s="142">
        <v>7560.0</v>
      </c>
      <c r="AW268" s="110">
        <v>7560.0</v>
      </c>
      <c r="AX268" s="124">
        <v>0.0</v>
      </c>
      <c r="AY268" s="110">
        <v>0.0</v>
      </c>
      <c r="AZ268" s="107"/>
      <c r="BA268" s="110">
        <v>0.0</v>
      </c>
      <c r="BB268" s="124" t="str">
        <f t="shared" ref="BB268:BB274" si="125">IFNA(SUM(AZ268-VLOOKUP($D268,'8.26.24 - WIP PROJECTIONS'!$D$2:$BX$214,48,FALSE)), AZ268)</f>
        <v>#REF!</v>
      </c>
      <c r="BC268" s="107"/>
      <c r="BD268" s="103"/>
      <c r="BE268" s="129" t="str">
        <f t="shared" si="109"/>
        <v>#REF!</v>
      </c>
      <c r="BF268" s="107"/>
      <c r="BG268" s="103"/>
      <c r="BH268" s="124" t="str">
        <f t="shared" si="110"/>
        <v>#REF!</v>
      </c>
      <c r="BI268" s="142">
        <v>67102.97</v>
      </c>
      <c r="BJ268" s="110">
        <v>67102.97</v>
      </c>
      <c r="BK268" s="124" t="str">
        <f t="shared" si="111"/>
        <v>#REF!</v>
      </c>
      <c r="BL268" s="107"/>
      <c r="BM268" s="103"/>
      <c r="BN268" s="124" t="str">
        <f t="shared" si="112"/>
        <v>#REF!</v>
      </c>
      <c r="BO268" s="107"/>
      <c r="BP268" s="103"/>
      <c r="BQ268" s="107"/>
      <c r="BR268" s="103"/>
      <c r="BS268" s="117" t="str">
        <f t="shared" si="30"/>
        <v>#REF!</v>
      </c>
      <c r="BT268" s="107"/>
      <c r="BU268" s="103"/>
      <c r="BV268" s="107"/>
      <c r="BW268" s="117" t="str">
        <f t="shared" ref="BW268:BW274" si="126">IFNA(SUM(BT268-VLOOKUP($D268,' 2.18.25 - WIP PROJECTIONS'!$D$2:$BX$214,68,FALSE)), BT268)</f>
        <v>#REF!</v>
      </c>
      <c r="BX268" s="112"/>
      <c r="BY268" s="110">
        <v>0.0</v>
      </c>
      <c r="BZ268" s="2"/>
      <c r="CA268" s="2"/>
      <c r="CB268" s="112"/>
      <c r="CC268" s="110">
        <v>0.0</v>
      </c>
      <c r="CD268" s="112"/>
      <c r="CE268" s="110">
        <v>0.0</v>
      </c>
      <c r="CF268" s="112"/>
      <c r="CG268" s="110">
        <v>0.0</v>
      </c>
      <c r="CH268" s="112"/>
      <c r="CI268" s="110">
        <v>0.0</v>
      </c>
      <c r="CJ268" s="112"/>
      <c r="CK268" s="110">
        <v>0.0</v>
      </c>
      <c r="CL268" s="112"/>
      <c r="CM268" s="110">
        <v>0.0</v>
      </c>
      <c r="CN268" s="112"/>
      <c r="CO268" s="110">
        <v>0.0</v>
      </c>
      <c r="CP268" s="112"/>
      <c r="CQ268" s="110">
        <v>0.0</v>
      </c>
      <c r="CR268" s="113">
        <f t="shared" si="45"/>
        <v>0</v>
      </c>
      <c r="CS268" s="113">
        <f t="shared" si="26"/>
        <v>0</v>
      </c>
      <c r="CT268" s="1"/>
      <c r="CU268" s="114"/>
      <c r="CV268" s="1"/>
      <c r="CW268" s="1"/>
      <c r="CX268" s="195" t="str">
        <f>CONCATENATE(TEXT(CU268-T268,"$0,000.00")," under projections")</f>
        <v>$0,000.00 under projections</v>
      </c>
      <c r="CY268" s="1"/>
      <c r="CZ268" s="1"/>
      <c r="DA268" s="1"/>
      <c r="DB268" s="1"/>
      <c r="DC268" s="1"/>
      <c r="DD268" s="1"/>
      <c r="DE268" s="61"/>
      <c r="DF268" s="61"/>
      <c r="DG268" s="115"/>
      <c r="DH268" s="116"/>
      <c r="DI268" s="116"/>
      <c r="DJ268" s="116"/>
      <c r="DK268" s="116"/>
      <c r="DL268" s="1"/>
      <c r="DM268" s="1"/>
      <c r="DN268" s="1"/>
      <c r="DO268" s="1"/>
      <c r="DP268" s="1"/>
    </row>
    <row r="269">
      <c r="A269" s="93"/>
      <c r="B269" s="244" t="s">
        <v>520</v>
      </c>
      <c r="C269" s="240">
        <v>23473.0</v>
      </c>
      <c r="D269" s="174" t="s">
        <v>532</v>
      </c>
      <c r="E269" s="97" t="str">
        <f t="shared" si="27"/>
        <v>N/A</v>
      </c>
      <c r="F269" s="98"/>
      <c r="G269" s="98"/>
      <c r="H269" s="98"/>
      <c r="I269" s="98"/>
      <c r="J269" s="98"/>
      <c r="K269" s="99"/>
      <c r="L269" s="98"/>
      <c r="M269" s="98"/>
      <c r="N269" s="98"/>
      <c r="O269" s="98"/>
      <c r="P269" s="98"/>
      <c r="Q269" s="47"/>
      <c r="R269" s="98"/>
      <c r="S269" s="45"/>
      <c r="T269" s="160"/>
      <c r="U269" s="160"/>
      <c r="V269" s="160"/>
      <c r="W269" s="98"/>
      <c r="X269" s="101"/>
      <c r="Y269" s="102"/>
      <c r="Z269" s="98"/>
      <c r="AA269" s="103"/>
      <c r="AB269" s="123"/>
      <c r="AC269" s="103"/>
      <c r="AD269" s="107"/>
      <c r="AE269" s="103"/>
      <c r="AF269" s="107"/>
      <c r="AG269" s="103"/>
      <c r="AH269" s="124">
        <v>0.0</v>
      </c>
      <c r="AI269" s="110">
        <v>0.0</v>
      </c>
      <c r="AJ269" s="124" t="str">
        <f t="shared" si="121"/>
        <v>#REF!</v>
      </c>
      <c r="AK269" s="138">
        <v>0.0</v>
      </c>
      <c r="AL269" s="110">
        <v>0.0</v>
      </c>
      <c r="AM269" s="150" t="str">
        <f t="shared" si="122"/>
        <v>#REF!</v>
      </c>
      <c r="AN269" s="124">
        <v>0.0</v>
      </c>
      <c r="AO269" s="110">
        <v>0.0</v>
      </c>
      <c r="AP269" s="124" t="str">
        <f t="shared" si="123"/>
        <v>#REF!</v>
      </c>
      <c r="AQ269" s="242">
        <v>0.0</v>
      </c>
      <c r="AR269" s="110">
        <v>0.0</v>
      </c>
      <c r="AS269" s="242" t="str">
        <f t="shared" si="124"/>
        <v>#REF!</v>
      </c>
      <c r="AT269" s="242">
        <v>0.0</v>
      </c>
      <c r="AU269" s="110">
        <v>0.0</v>
      </c>
      <c r="AV269" s="242">
        <v>0.0</v>
      </c>
      <c r="AW269" s="110">
        <v>0.0</v>
      </c>
      <c r="AX269" s="242">
        <v>0.0</v>
      </c>
      <c r="AY269" s="110">
        <v>0.0</v>
      </c>
      <c r="AZ269" s="242">
        <v>0.0</v>
      </c>
      <c r="BA269" s="110">
        <v>0.0</v>
      </c>
      <c r="BB269" s="124" t="str">
        <f t="shared" si="125"/>
        <v>#REF!</v>
      </c>
      <c r="BC269" s="175">
        <v>1.0</v>
      </c>
      <c r="BD269" s="103"/>
      <c r="BE269" s="129" t="str">
        <f t="shared" si="109"/>
        <v>#REF!</v>
      </c>
      <c r="BF269" s="142">
        <v>84372.6</v>
      </c>
      <c r="BG269" s="110">
        <v>84372.6</v>
      </c>
      <c r="BH269" s="124" t="str">
        <f t="shared" si="110"/>
        <v>#REF!</v>
      </c>
      <c r="BI269" s="107"/>
      <c r="BJ269" s="103"/>
      <c r="BK269" s="124" t="str">
        <f t="shared" si="111"/>
        <v>#REF!</v>
      </c>
      <c r="BL269" s="107"/>
      <c r="BM269" s="103"/>
      <c r="BN269" s="124" t="str">
        <f t="shared" si="112"/>
        <v>#REF!</v>
      </c>
      <c r="BO269" s="107"/>
      <c r="BP269" s="103"/>
      <c r="BQ269" s="107"/>
      <c r="BR269" s="103"/>
      <c r="BS269" s="117" t="str">
        <f t="shared" si="30"/>
        <v>#REF!</v>
      </c>
      <c r="BT269" s="107"/>
      <c r="BU269" s="103"/>
      <c r="BV269" s="107"/>
      <c r="BW269" s="117" t="str">
        <f t="shared" si="126"/>
        <v>#REF!</v>
      </c>
      <c r="BX269" s="112"/>
      <c r="BY269" s="110">
        <v>0.0</v>
      </c>
      <c r="BZ269" s="2"/>
      <c r="CA269" s="2"/>
      <c r="CB269" s="112"/>
      <c r="CC269" s="110">
        <v>0.0</v>
      </c>
      <c r="CD269" s="112"/>
      <c r="CE269" s="110">
        <v>0.0</v>
      </c>
      <c r="CF269" s="112"/>
      <c r="CG269" s="110">
        <v>0.0</v>
      </c>
      <c r="CH269" s="112"/>
      <c r="CI269" s="110">
        <v>0.0</v>
      </c>
      <c r="CJ269" s="112"/>
      <c r="CK269" s="110">
        <v>0.0</v>
      </c>
      <c r="CL269" s="112"/>
      <c r="CM269" s="110">
        <v>0.0</v>
      </c>
      <c r="CN269" s="112"/>
      <c r="CO269" s="110">
        <v>0.0</v>
      </c>
      <c r="CP269" s="112"/>
      <c r="CQ269" s="110">
        <v>0.0</v>
      </c>
      <c r="CR269" s="113">
        <f t="shared" si="45"/>
        <v>0</v>
      </c>
      <c r="CS269" s="113">
        <f t="shared" si="26"/>
        <v>0</v>
      </c>
      <c r="CT269" s="1"/>
      <c r="CU269" s="114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16"/>
      <c r="DH269" s="116"/>
      <c r="DI269" s="116"/>
      <c r="DJ269" s="116"/>
      <c r="DK269" s="116"/>
      <c r="DL269" s="1"/>
      <c r="DM269" s="1"/>
      <c r="DN269" s="1"/>
      <c r="DO269" s="1"/>
      <c r="DP269" s="1"/>
    </row>
    <row r="270">
      <c r="A270" s="191" t="s">
        <v>186</v>
      </c>
      <c r="B270" s="94" t="s">
        <v>520</v>
      </c>
      <c r="C270" s="208">
        <v>23473.0</v>
      </c>
      <c r="D270" s="96" t="s">
        <v>533</v>
      </c>
      <c r="E270" s="97" t="str">
        <f t="shared" si="27"/>
        <v>N/A</v>
      </c>
      <c r="F270" s="98"/>
      <c r="G270" s="98"/>
      <c r="H270" s="98"/>
      <c r="I270" s="98"/>
      <c r="J270" s="98"/>
      <c r="K270" s="99"/>
      <c r="L270" s="98"/>
      <c r="M270" s="98"/>
      <c r="N270" s="98"/>
      <c r="O270" s="98"/>
      <c r="P270" s="45"/>
      <c r="Q270" s="100"/>
      <c r="R270" s="98"/>
      <c r="S270" s="98"/>
      <c r="T270" s="45"/>
      <c r="U270" s="45"/>
      <c r="V270" s="45"/>
      <c r="W270" s="45"/>
      <c r="X270" s="101"/>
      <c r="Y270" s="102"/>
      <c r="Z270" s="45"/>
      <c r="AA270" s="103"/>
      <c r="AB270" s="123"/>
      <c r="AC270" s="103"/>
      <c r="AD270" s="107"/>
      <c r="AE270" s="103"/>
      <c r="AF270" s="128"/>
      <c r="AG270" s="103"/>
      <c r="AH270" s="107"/>
      <c r="AI270" s="103"/>
      <c r="AJ270" s="107"/>
      <c r="AK270" s="45"/>
      <c r="AL270" s="103"/>
      <c r="AM270" s="107"/>
      <c r="AN270" s="107"/>
      <c r="AO270" s="103"/>
      <c r="AP270" s="107"/>
      <c r="AQ270" s="106"/>
      <c r="AR270" s="103"/>
      <c r="AS270" s="48"/>
      <c r="AT270" s="112"/>
      <c r="AU270" s="103"/>
      <c r="AV270" s="112"/>
      <c r="AW270" s="103"/>
      <c r="AX270" s="129">
        <v>0.0</v>
      </c>
      <c r="AY270" s="110">
        <v>0.0</v>
      </c>
      <c r="AZ270" s="129">
        <v>0.0</v>
      </c>
      <c r="BA270" s="110">
        <v>0.0</v>
      </c>
      <c r="BB270" s="124" t="str">
        <f t="shared" si="125"/>
        <v>#REF!</v>
      </c>
      <c r="BC270" s="107"/>
      <c r="BD270" s="103"/>
      <c r="BE270" s="129" t="str">
        <f t="shared" si="109"/>
        <v>#REF!</v>
      </c>
      <c r="BF270" s="107"/>
      <c r="BG270" s="103"/>
      <c r="BH270" s="124" t="str">
        <f t="shared" si="110"/>
        <v>#REF!</v>
      </c>
      <c r="BI270" s="107"/>
      <c r="BJ270" s="103"/>
      <c r="BK270" s="124" t="str">
        <f t="shared" si="111"/>
        <v>#REF!</v>
      </c>
      <c r="BL270" s="107"/>
      <c r="BM270" s="103"/>
      <c r="BN270" s="124" t="str">
        <f t="shared" si="112"/>
        <v>#REF!</v>
      </c>
      <c r="BO270" s="107"/>
      <c r="BP270" s="103"/>
      <c r="BQ270" s="107"/>
      <c r="BR270" s="103"/>
      <c r="BS270" s="107" t="str">
        <f t="shared" si="30"/>
        <v>#REF!</v>
      </c>
      <c r="BT270" s="107"/>
      <c r="BU270" s="103"/>
      <c r="BV270" s="107"/>
      <c r="BW270" s="117" t="str">
        <f t="shared" si="126"/>
        <v>#REF!</v>
      </c>
      <c r="BX270" s="112"/>
      <c r="BY270" s="110">
        <v>0.0</v>
      </c>
      <c r="BZ270" s="2"/>
      <c r="CA270" s="2"/>
      <c r="CB270" s="112"/>
      <c r="CC270" s="110">
        <v>0.0</v>
      </c>
      <c r="CD270" s="112"/>
      <c r="CE270" s="110">
        <v>0.0</v>
      </c>
      <c r="CF270" s="112"/>
      <c r="CG270" s="110">
        <v>0.0</v>
      </c>
      <c r="CH270" s="112"/>
      <c r="CI270" s="110">
        <v>0.0</v>
      </c>
      <c r="CJ270" s="112"/>
      <c r="CK270" s="110">
        <v>0.0</v>
      </c>
      <c r="CL270" s="112"/>
      <c r="CM270" s="110">
        <v>0.0</v>
      </c>
      <c r="CN270" s="112"/>
      <c r="CO270" s="110">
        <v>0.0</v>
      </c>
      <c r="CP270" s="112"/>
      <c r="CQ270" s="110">
        <v>0.0</v>
      </c>
      <c r="CR270" s="113">
        <f t="shared" si="45"/>
        <v>0</v>
      </c>
      <c r="CS270" s="113">
        <f t="shared" si="26"/>
        <v>0</v>
      </c>
      <c r="CT270" s="1"/>
      <c r="CU270" s="114"/>
      <c r="CV270" s="1"/>
      <c r="CW270" s="1"/>
      <c r="CX270" s="195" t="str">
        <f>CONCATENATE(TEXT(CU270-T270,"$0,000.00")," under projections")</f>
        <v>$0,000.00 under projections</v>
      </c>
      <c r="CY270" s="1"/>
      <c r="CZ270" s="1"/>
      <c r="DA270" s="1"/>
      <c r="DB270" s="1"/>
      <c r="DC270" s="1"/>
      <c r="DD270" s="1"/>
      <c r="DE270" s="1"/>
      <c r="DF270" s="1"/>
      <c r="DG270" s="184">
        <v>0.0</v>
      </c>
      <c r="DH270" s="184">
        <v>0.0</v>
      </c>
      <c r="DI270" s="184">
        <v>0.0</v>
      </c>
      <c r="DJ270" s="184">
        <v>0.0</v>
      </c>
      <c r="DK270" s="184">
        <v>0.0</v>
      </c>
      <c r="DL270" s="1"/>
      <c r="DM270" s="1"/>
      <c r="DN270" s="1"/>
      <c r="DO270" s="1"/>
      <c r="DP270" s="1"/>
    </row>
    <row r="271">
      <c r="A271" s="93"/>
      <c r="B271" s="244" t="s">
        <v>520</v>
      </c>
      <c r="C271" s="208">
        <v>23473.0</v>
      </c>
      <c r="D271" s="96" t="s">
        <v>534</v>
      </c>
      <c r="E271" s="97" t="str">
        <f t="shared" si="27"/>
        <v>N/A</v>
      </c>
      <c r="F271" s="98"/>
      <c r="G271" s="98"/>
      <c r="H271" s="98"/>
      <c r="I271" s="98"/>
      <c r="J271" s="98"/>
      <c r="K271" s="99"/>
      <c r="L271" s="98"/>
      <c r="M271" s="98"/>
      <c r="N271" s="98"/>
      <c r="O271" s="98"/>
      <c r="P271" s="45"/>
      <c r="Q271" s="100"/>
      <c r="R271" s="98"/>
      <c r="S271" s="98"/>
      <c r="T271" s="45"/>
      <c r="U271" s="45"/>
      <c r="V271" s="45"/>
      <c r="W271" s="45"/>
      <c r="X271" s="101"/>
      <c r="Y271" s="102"/>
      <c r="Z271" s="45"/>
      <c r="AA271" s="103"/>
      <c r="AB271" s="123"/>
      <c r="AC271" s="103"/>
      <c r="AD271" s="107"/>
      <c r="AE271" s="103"/>
      <c r="AF271" s="128"/>
      <c r="AG271" s="103"/>
      <c r="AH271" s="107"/>
      <c r="AI271" s="103"/>
      <c r="AJ271" s="107"/>
      <c r="AK271" s="45"/>
      <c r="AL271" s="103"/>
      <c r="AM271" s="107"/>
      <c r="AN271" s="107"/>
      <c r="AO271" s="103"/>
      <c r="AP271" s="124" t="str">
        <f t="shared" ref="AP271:AP274" si="127">IFNA(SUM(AN271-VLOOKUP($D271,'4.1.24 - WIP PROJECTIONS'!$D$2:$AO$214,36,FALSE)), "JOB NOT LISTED PRV WK")</f>
        <v>#REF!</v>
      </c>
      <c r="AQ271" s="142">
        <f>SUM(54155.34+90817.39)</f>
        <v>144972.73</v>
      </c>
      <c r="AR271" s="110">
        <v>144972.73</v>
      </c>
      <c r="AS271" s="129" t="str">
        <f t="shared" ref="AS271:AS274" si="128">IFNA(SUM(AQ271-VLOOKUP($D271,' 5.6.24 - WIP PROJECTIONS'!$D$2:$AV$214,39,FALSE)), "JOB NOT LISTED PRV WK")</f>
        <v>#REF!</v>
      </c>
      <c r="AT271" s="144">
        <v>0.0</v>
      </c>
      <c r="AU271" s="110">
        <v>0.0</v>
      </c>
      <c r="AV271" s="142">
        <v>107096.51</v>
      </c>
      <c r="AW271" s="110">
        <v>107096.51</v>
      </c>
      <c r="AX271" s="144">
        <v>0.0</v>
      </c>
      <c r="AY271" s="110">
        <v>0.0</v>
      </c>
      <c r="AZ271" s="107"/>
      <c r="BA271" s="110">
        <v>0.0</v>
      </c>
      <c r="BB271" s="124" t="str">
        <f t="shared" si="125"/>
        <v>#REF!</v>
      </c>
      <c r="BC271" s="107"/>
      <c r="BD271" s="103"/>
      <c r="BE271" s="129" t="str">
        <f t="shared" si="109"/>
        <v>#REF!</v>
      </c>
      <c r="BF271" s="107"/>
      <c r="BG271" s="103"/>
      <c r="BH271" s="124" t="str">
        <f t="shared" si="110"/>
        <v>#REF!</v>
      </c>
      <c r="BI271" s="107"/>
      <c r="BJ271" s="103"/>
      <c r="BK271" s="124" t="str">
        <f t="shared" si="111"/>
        <v>#REF!</v>
      </c>
      <c r="BL271" s="107"/>
      <c r="BM271" s="103"/>
      <c r="BN271" s="124" t="str">
        <f t="shared" si="112"/>
        <v>#REF!</v>
      </c>
      <c r="BO271" s="107"/>
      <c r="BP271" s="103"/>
      <c r="BQ271" s="107"/>
      <c r="BR271" s="103"/>
      <c r="BS271" s="107" t="str">
        <f t="shared" si="30"/>
        <v>#REF!</v>
      </c>
      <c r="BT271" s="107"/>
      <c r="BU271" s="103"/>
      <c r="BV271" s="107"/>
      <c r="BW271" s="117" t="str">
        <f t="shared" si="126"/>
        <v>#REF!</v>
      </c>
      <c r="BX271" s="112"/>
      <c r="BY271" s="110">
        <v>0.0</v>
      </c>
      <c r="BZ271" s="2"/>
      <c r="CA271" s="2"/>
      <c r="CB271" s="112"/>
      <c r="CC271" s="110">
        <v>0.0</v>
      </c>
      <c r="CD271" s="112"/>
      <c r="CE271" s="110">
        <v>0.0</v>
      </c>
      <c r="CF271" s="112"/>
      <c r="CG271" s="110">
        <v>0.0</v>
      </c>
      <c r="CH271" s="112"/>
      <c r="CI271" s="110">
        <v>0.0</v>
      </c>
      <c r="CJ271" s="112"/>
      <c r="CK271" s="110">
        <v>0.0</v>
      </c>
      <c r="CL271" s="112"/>
      <c r="CM271" s="110">
        <v>0.0</v>
      </c>
      <c r="CN271" s="112"/>
      <c r="CO271" s="110">
        <v>0.0</v>
      </c>
      <c r="CP271" s="112"/>
      <c r="CQ271" s="110">
        <v>0.0</v>
      </c>
      <c r="CR271" s="113">
        <f t="shared" si="45"/>
        <v>0</v>
      </c>
      <c r="CS271" s="113">
        <f t="shared" si="26"/>
        <v>0</v>
      </c>
      <c r="CT271" s="1"/>
      <c r="CU271" s="114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16"/>
      <c r="DH271" s="116"/>
      <c r="DI271" s="116"/>
      <c r="DJ271" s="116"/>
      <c r="DK271" s="116"/>
      <c r="DL271" s="1"/>
      <c r="DM271" s="1"/>
      <c r="DN271" s="1"/>
      <c r="DO271" s="1"/>
      <c r="DP271" s="1"/>
    </row>
    <row r="272">
      <c r="A272" s="93"/>
      <c r="B272" s="94" t="s">
        <v>520</v>
      </c>
      <c r="C272" s="208">
        <v>23467.0</v>
      </c>
      <c r="D272" s="96" t="s">
        <v>535</v>
      </c>
      <c r="E272" s="97" t="str">
        <f t="shared" si="27"/>
        <v>N/A</v>
      </c>
      <c r="F272" s="98"/>
      <c r="G272" s="98"/>
      <c r="H272" s="98"/>
      <c r="I272" s="98"/>
      <c r="J272" s="98"/>
      <c r="K272" s="99"/>
      <c r="L272" s="98"/>
      <c r="M272" s="98"/>
      <c r="N272" s="98"/>
      <c r="O272" s="98"/>
      <c r="P272" s="98"/>
      <c r="Q272" s="100"/>
      <c r="R272" s="47"/>
      <c r="S272" s="98"/>
      <c r="T272" s="45"/>
      <c r="U272" s="45"/>
      <c r="V272" s="45"/>
      <c r="W272" s="98"/>
      <c r="X272" s="139">
        <v>0.0</v>
      </c>
      <c r="Y272" s="140">
        <v>0.0</v>
      </c>
      <c r="Z272" s="138">
        <v>0.0</v>
      </c>
      <c r="AA272" s="110">
        <v>0.0</v>
      </c>
      <c r="AB272" s="158">
        <v>13496.46</v>
      </c>
      <c r="AC272" s="110">
        <f>10000+3496.46</f>
        <v>13496.46</v>
      </c>
      <c r="AD272" s="124">
        <v>0.0</v>
      </c>
      <c r="AE272" s="110">
        <v>0.0</v>
      </c>
      <c r="AF272" s="124">
        <v>0.0</v>
      </c>
      <c r="AG272" s="110">
        <v>0.0</v>
      </c>
      <c r="AH272" s="129">
        <v>0.0</v>
      </c>
      <c r="AI272" s="110">
        <v>0.0</v>
      </c>
      <c r="AJ272" s="124" t="str">
        <f t="shared" ref="AJ272:AJ274" si="129">IFNA(SUM(AH272-VLOOKUP($D272,'1.29.24 - WIP PROJECTIONS'!$D$2:$AO$214,30,FALSE)), "JOB NOT LISTED PRV WK")</f>
        <v>#REF!</v>
      </c>
      <c r="AK272" s="138">
        <v>0.0</v>
      </c>
      <c r="AL272" s="110">
        <v>0.0</v>
      </c>
      <c r="AM272" s="124" t="str">
        <f t="shared" ref="AM272:AM274" si="130">IFNA(SUM(AK272-VLOOKUP($D272,'2.20.24 - WIP PROJECTIONS'!$D$2:$AO$214,33,FALSE)), "JOB NOT LISTED PRV WK")</f>
        <v>#REF!</v>
      </c>
      <c r="AN272" s="107"/>
      <c r="AO272" s="103"/>
      <c r="AP272" s="124" t="str">
        <f t="shared" si="127"/>
        <v>#REF!</v>
      </c>
      <c r="AQ272" s="142">
        <v>17842.54</v>
      </c>
      <c r="AR272" s="110">
        <v>17842.54</v>
      </c>
      <c r="AS272" s="124" t="str">
        <f t="shared" si="128"/>
        <v>#REF!</v>
      </c>
      <c r="AT272" s="107"/>
      <c r="AU272" s="110">
        <v>0.0</v>
      </c>
      <c r="AV272" s="107"/>
      <c r="AW272" s="110">
        <v>0.0</v>
      </c>
      <c r="AX272" s="107"/>
      <c r="AY272" s="110">
        <v>0.0</v>
      </c>
      <c r="AZ272" s="107"/>
      <c r="BA272" s="110">
        <v>0.0</v>
      </c>
      <c r="BB272" s="124" t="str">
        <f t="shared" si="125"/>
        <v>#REF!</v>
      </c>
      <c r="BC272" s="107"/>
      <c r="BD272" s="103"/>
      <c r="BE272" s="129" t="str">
        <f t="shared" si="109"/>
        <v>#REF!</v>
      </c>
      <c r="BF272" s="107"/>
      <c r="BG272" s="103"/>
      <c r="BH272" s="124" t="str">
        <f t="shared" si="110"/>
        <v>#REF!</v>
      </c>
      <c r="BI272" s="107"/>
      <c r="BJ272" s="103"/>
      <c r="BK272" s="124" t="str">
        <f t="shared" si="111"/>
        <v>#REF!</v>
      </c>
      <c r="BL272" s="107"/>
      <c r="BM272" s="103"/>
      <c r="BN272" s="124" t="str">
        <f t="shared" si="112"/>
        <v>#REF!</v>
      </c>
      <c r="BO272" s="107"/>
      <c r="BP272" s="103"/>
      <c r="BQ272" s="107"/>
      <c r="BR272" s="103"/>
      <c r="BS272" s="117" t="str">
        <f t="shared" si="30"/>
        <v>#REF!</v>
      </c>
      <c r="BT272" s="107"/>
      <c r="BU272" s="103"/>
      <c r="BV272" s="107"/>
      <c r="BW272" s="117" t="str">
        <f t="shared" si="126"/>
        <v>#REF!</v>
      </c>
      <c r="BX272" s="112"/>
      <c r="BY272" s="110">
        <v>0.0</v>
      </c>
      <c r="BZ272" s="2"/>
      <c r="CA272" s="2"/>
      <c r="CB272" s="112"/>
      <c r="CC272" s="110">
        <v>0.0</v>
      </c>
      <c r="CD272" s="112"/>
      <c r="CE272" s="110">
        <v>0.0</v>
      </c>
      <c r="CF272" s="112"/>
      <c r="CG272" s="110">
        <v>0.0</v>
      </c>
      <c r="CH272" s="112"/>
      <c r="CI272" s="110">
        <v>0.0</v>
      </c>
      <c r="CJ272" s="112"/>
      <c r="CK272" s="110">
        <v>0.0</v>
      </c>
      <c r="CL272" s="112"/>
      <c r="CM272" s="110">
        <v>0.0</v>
      </c>
      <c r="CN272" s="112"/>
      <c r="CO272" s="110">
        <v>0.0</v>
      </c>
      <c r="CP272" s="112"/>
      <c r="CQ272" s="110">
        <v>0.0</v>
      </c>
      <c r="CR272" s="113">
        <f t="shared" si="45"/>
        <v>0</v>
      </c>
      <c r="CS272" s="113">
        <f t="shared" si="26"/>
        <v>0</v>
      </c>
      <c r="CT272" s="1"/>
      <c r="CU272" s="114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16"/>
      <c r="DH272" s="116"/>
      <c r="DI272" s="116"/>
      <c r="DJ272" s="116"/>
      <c r="DK272" s="116"/>
      <c r="DL272" s="1"/>
      <c r="DM272" s="1"/>
      <c r="DN272" s="1"/>
      <c r="DO272" s="1"/>
      <c r="DP272" s="1"/>
    </row>
    <row r="273">
      <c r="A273" s="93"/>
      <c r="B273" s="244" t="s">
        <v>520</v>
      </c>
      <c r="C273" s="208">
        <v>23456.0</v>
      </c>
      <c r="D273" s="96" t="s">
        <v>536</v>
      </c>
      <c r="E273" s="97" t="str">
        <f t="shared" si="27"/>
        <v>N/A</v>
      </c>
      <c r="F273" s="98"/>
      <c r="G273" s="98"/>
      <c r="H273" s="98"/>
      <c r="I273" s="98"/>
      <c r="J273" s="98"/>
      <c r="K273" s="99"/>
      <c r="L273" s="98"/>
      <c r="M273" s="98"/>
      <c r="N273" s="98"/>
      <c r="O273" s="98"/>
      <c r="P273" s="98"/>
      <c r="Q273" s="100"/>
      <c r="R273" s="98"/>
      <c r="S273" s="98"/>
      <c r="T273" s="45"/>
      <c r="U273" s="45"/>
      <c r="V273" s="45"/>
      <c r="W273" s="45"/>
      <c r="X273" s="101"/>
      <c r="Y273" s="102"/>
      <c r="Z273" s="136">
        <v>483398.9</v>
      </c>
      <c r="AA273" s="110">
        <v>483398.9</v>
      </c>
      <c r="AB273" s="158">
        <v>323306.54</v>
      </c>
      <c r="AC273" s="110">
        <v>323306.54</v>
      </c>
      <c r="AD273" s="142">
        <v>44327.5</v>
      </c>
      <c r="AE273" s="110">
        <v>44327.5</v>
      </c>
      <c r="AF273" s="142">
        <v>60452.0</v>
      </c>
      <c r="AG273" s="110">
        <v>60452.0</v>
      </c>
      <c r="AH273" s="124">
        <v>0.0</v>
      </c>
      <c r="AI273" s="110">
        <v>0.0</v>
      </c>
      <c r="AJ273" s="124" t="str">
        <f t="shared" si="129"/>
        <v>#REF!</v>
      </c>
      <c r="AK273" s="138">
        <v>0.0</v>
      </c>
      <c r="AL273" s="110">
        <v>0.0</v>
      </c>
      <c r="AM273" s="124" t="str">
        <f t="shared" si="130"/>
        <v>#REF!</v>
      </c>
      <c r="AN273" s="107"/>
      <c r="AO273" s="103"/>
      <c r="AP273" s="124" t="str">
        <f t="shared" si="127"/>
        <v>#REF!</v>
      </c>
      <c r="AQ273" s="107"/>
      <c r="AR273" s="110">
        <v>0.0</v>
      </c>
      <c r="AS273" s="124" t="str">
        <f t="shared" si="128"/>
        <v>#REF!</v>
      </c>
      <c r="AT273" s="107"/>
      <c r="AU273" s="110">
        <v>0.0</v>
      </c>
      <c r="AV273" s="107"/>
      <c r="AW273" s="110">
        <v>0.0</v>
      </c>
      <c r="AX273" s="107"/>
      <c r="AY273" s="110">
        <v>0.0</v>
      </c>
      <c r="AZ273" s="107"/>
      <c r="BA273" s="110">
        <v>0.0</v>
      </c>
      <c r="BB273" s="124" t="str">
        <f t="shared" si="125"/>
        <v>#REF!</v>
      </c>
      <c r="BC273" s="107"/>
      <c r="BD273" s="103"/>
      <c r="BE273" s="129" t="str">
        <f t="shared" si="109"/>
        <v>#REF!</v>
      </c>
      <c r="BF273" s="107"/>
      <c r="BG273" s="103"/>
      <c r="BH273" s="124" t="str">
        <f t="shared" si="110"/>
        <v>#REF!</v>
      </c>
      <c r="BI273" s="107"/>
      <c r="BJ273" s="103"/>
      <c r="BK273" s="124" t="str">
        <f t="shared" si="111"/>
        <v>#REF!</v>
      </c>
      <c r="BL273" s="107"/>
      <c r="BM273" s="103"/>
      <c r="BN273" s="124" t="str">
        <f t="shared" si="112"/>
        <v>#REF!</v>
      </c>
      <c r="BO273" s="107"/>
      <c r="BP273" s="103"/>
      <c r="BQ273" s="107"/>
      <c r="BR273" s="103"/>
      <c r="BS273" s="117" t="str">
        <f t="shared" si="30"/>
        <v>#REF!</v>
      </c>
      <c r="BT273" s="107"/>
      <c r="BU273" s="103"/>
      <c r="BV273" s="107"/>
      <c r="BW273" s="117" t="str">
        <f t="shared" si="126"/>
        <v>#REF!</v>
      </c>
      <c r="BX273" s="112"/>
      <c r="BY273" s="110">
        <v>0.0</v>
      </c>
      <c r="BZ273" s="2"/>
      <c r="CA273" s="2"/>
      <c r="CB273" s="112"/>
      <c r="CC273" s="110">
        <v>0.0</v>
      </c>
      <c r="CD273" s="112"/>
      <c r="CE273" s="110">
        <v>0.0</v>
      </c>
      <c r="CF273" s="112"/>
      <c r="CG273" s="110">
        <v>0.0</v>
      </c>
      <c r="CH273" s="112"/>
      <c r="CI273" s="110">
        <v>0.0</v>
      </c>
      <c r="CJ273" s="112"/>
      <c r="CK273" s="110">
        <v>0.0</v>
      </c>
      <c r="CL273" s="112"/>
      <c r="CM273" s="110">
        <v>0.0</v>
      </c>
      <c r="CN273" s="112"/>
      <c r="CO273" s="110">
        <v>0.0</v>
      </c>
      <c r="CP273" s="112"/>
      <c r="CQ273" s="110">
        <v>0.0</v>
      </c>
      <c r="CR273" s="113">
        <f t="shared" si="45"/>
        <v>0</v>
      </c>
      <c r="CS273" s="113">
        <f t="shared" si="26"/>
        <v>0</v>
      </c>
      <c r="CT273" s="1"/>
      <c r="CU273" s="114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16"/>
      <c r="DH273" s="116"/>
      <c r="DI273" s="116"/>
      <c r="DJ273" s="116"/>
      <c r="DK273" s="116"/>
      <c r="DL273" s="1"/>
      <c r="DM273" s="1"/>
      <c r="DN273" s="1"/>
      <c r="DO273" s="1"/>
      <c r="DP273" s="1"/>
    </row>
    <row r="274">
      <c r="A274" s="93"/>
      <c r="B274" s="244" t="s">
        <v>520</v>
      </c>
      <c r="C274" s="208">
        <v>22488.0</v>
      </c>
      <c r="D274" s="96" t="s">
        <v>537</v>
      </c>
      <c r="E274" s="97" t="str">
        <f t="shared" si="27"/>
        <v>N/A</v>
      </c>
      <c r="F274" s="133">
        <v>141492.0</v>
      </c>
      <c r="G274" s="133">
        <v>103465.09</v>
      </c>
      <c r="H274" s="133">
        <f>SUM(F274-G274)</f>
        <v>38026.91</v>
      </c>
      <c r="I274" s="133">
        <v>103750.57</v>
      </c>
      <c r="J274" s="133">
        <f>+SUM(M274-I274)</f>
        <v>37741.43</v>
      </c>
      <c r="K274" s="134">
        <v>100.27591915302061</v>
      </c>
      <c r="L274" s="133">
        <v>141882.40352799188</v>
      </c>
      <c r="M274" s="133">
        <v>141492.0</v>
      </c>
      <c r="N274" s="133">
        <v>0.0</v>
      </c>
      <c r="O274" s="133">
        <v>-390.40352799188344</v>
      </c>
      <c r="P274" s="135">
        <f>SUM(F274-M274)</f>
        <v>0</v>
      </c>
      <c r="Q274" s="100"/>
      <c r="R274" s="98"/>
      <c r="S274" s="98"/>
      <c r="T274" s="45"/>
      <c r="U274" s="45"/>
      <c r="V274" s="45"/>
      <c r="W274" s="135">
        <v>0.0</v>
      </c>
      <c r="X274" s="139" t="str">
        <f>ifna(VLOOKUP($D274,'8.28.2023 - WIP PROJECTIONS'!$B$2:$AM$198,19,false),0)</f>
        <v>#REF!</v>
      </c>
      <c r="Y274" s="140">
        <v>0.0</v>
      </c>
      <c r="Z274" s="135">
        <v>0.0</v>
      </c>
      <c r="AA274" s="110">
        <v>0.0</v>
      </c>
      <c r="AB274" s="141">
        <v>0.0</v>
      </c>
      <c r="AC274" s="110">
        <v>0.0</v>
      </c>
      <c r="AD274" s="142">
        <v>7600.0</v>
      </c>
      <c r="AE274" s="110">
        <v>7600.0</v>
      </c>
      <c r="AF274" s="142">
        <f>SUM(71226.49)</f>
        <v>71226.49</v>
      </c>
      <c r="AG274" s="110">
        <v>71226.49</v>
      </c>
      <c r="AH274" s="142">
        <v>4175.0</v>
      </c>
      <c r="AI274" s="110">
        <v>4175.0</v>
      </c>
      <c r="AJ274" s="124" t="str">
        <f t="shared" si="129"/>
        <v>#REF!</v>
      </c>
      <c r="AK274" s="136">
        <v>1480.0</v>
      </c>
      <c r="AL274" s="110">
        <v>1480.0</v>
      </c>
      <c r="AM274" s="124" t="str">
        <f t="shared" si="130"/>
        <v>#REF!</v>
      </c>
      <c r="AN274" s="142">
        <v>49500.0</v>
      </c>
      <c r="AO274" s="110">
        <v>49500.0</v>
      </c>
      <c r="AP274" s="124" t="str">
        <f t="shared" si="127"/>
        <v>#REF!</v>
      </c>
      <c r="AQ274" s="129">
        <v>0.0</v>
      </c>
      <c r="AR274" s="110">
        <v>0.0</v>
      </c>
      <c r="AS274" s="124" t="str">
        <f t="shared" si="128"/>
        <v>#REF!</v>
      </c>
      <c r="AT274" s="107"/>
      <c r="AU274" s="110">
        <v>0.0</v>
      </c>
      <c r="AV274" s="142">
        <v>8434.0</v>
      </c>
      <c r="AW274" s="110">
        <v>8434.0</v>
      </c>
      <c r="AX274" s="124">
        <v>3395.0</v>
      </c>
      <c r="AY274" s="110">
        <v>3395.0</v>
      </c>
      <c r="AZ274" s="107"/>
      <c r="BA274" s="110">
        <v>0.0</v>
      </c>
      <c r="BB274" s="124" t="str">
        <f t="shared" si="125"/>
        <v>#REF!</v>
      </c>
      <c r="BC274" s="107"/>
      <c r="BD274" s="103"/>
      <c r="BE274" s="129" t="str">
        <f t="shared" si="109"/>
        <v>#REF!</v>
      </c>
      <c r="BF274" s="129">
        <v>0.0</v>
      </c>
      <c r="BG274" s="110">
        <v>0.0</v>
      </c>
      <c r="BH274" s="124" t="str">
        <f t="shared" si="110"/>
        <v>#REF!</v>
      </c>
      <c r="BI274" s="107"/>
      <c r="BJ274" s="103"/>
      <c r="BK274" s="124" t="str">
        <f t="shared" si="111"/>
        <v>#REF!</v>
      </c>
      <c r="BL274" s="109">
        <v>14100.0</v>
      </c>
      <c r="BM274" s="110">
        <v>14100.0</v>
      </c>
      <c r="BN274" s="124" t="str">
        <f t="shared" si="112"/>
        <v>#REF!</v>
      </c>
      <c r="BO274" s="107"/>
      <c r="BP274" s="103"/>
      <c r="BQ274" s="107"/>
      <c r="BR274" s="103"/>
      <c r="BS274" s="117" t="str">
        <f t="shared" si="30"/>
        <v>#REF!</v>
      </c>
      <c r="BT274" s="107"/>
      <c r="BU274" s="103"/>
      <c r="BV274" s="107"/>
      <c r="BW274" s="117" t="str">
        <f t="shared" si="126"/>
        <v>#REF!</v>
      </c>
      <c r="BX274" s="112"/>
      <c r="BY274" s="110">
        <v>0.0</v>
      </c>
      <c r="BZ274" s="2"/>
      <c r="CA274" s="2"/>
      <c r="CB274" s="112"/>
      <c r="CC274" s="110">
        <v>0.0</v>
      </c>
      <c r="CD274" s="112"/>
      <c r="CE274" s="110">
        <v>0.0</v>
      </c>
      <c r="CF274" s="112"/>
      <c r="CG274" s="110">
        <v>0.0</v>
      </c>
      <c r="CH274" s="112"/>
      <c r="CI274" s="110">
        <v>0.0</v>
      </c>
      <c r="CJ274" s="112"/>
      <c r="CK274" s="110">
        <v>0.0</v>
      </c>
      <c r="CL274" s="112"/>
      <c r="CM274" s="110">
        <v>0.0</v>
      </c>
      <c r="CN274" s="112"/>
      <c r="CO274" s="110">
        <v>0.0</v>
      </c>
      <c r="CP274" s="112"/>
      <c r="CQ274" s="110">
        <v>0.0</v>
      </c>
      <c r="CR274" s="113">
        <f t="shared" si="45"/>
        <v>0</v>
      </c>
      <c r="CS274" s="113">
        <f t="shared" si="26"/>
        <v>0</v>
      </c>
      <c r="CT274" s="1"/>
      <c r="CU274" s="114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16"/>
      <c r="DH274" s="116"/>
      <c r="DI274" s="116"/>
      <c r="DJ274" s="116"/>
      <c r="DK274" s="116"/>
      <c r="DL274" s="1"/>
      <c r="DM274" s="1"/>
      <c r="DN274" s="1"/>
      <c r="DO274" s="1"/>
      <c r="DP274" s="1"/>
    </row>
    <row r="275">
      <c r="A275" s="93"/>
      <c r="B275" s="239" t="s">
        <v>538</v>
      </c>
      <c r="C275" s="208">
        <v>24484.0</v>
      </c>
      <c r="D275" s="96" t="s">
        <v>539</v>
      </c>
      <c r="E275" s="97" t="str">
        <f t="shared" si="27"/>
        <v>N/A</v>
      </c>
      <c r="F275" s="98"/>
      <c r="G275" s="98"/>
      <c r="H275" s="98"/>
      <c r="I275" s="98"/>
      <c r="J275" s="98"/>
      <c r="K275" s="99"/>
      <c r="L275" s="98"/>
      <c r="M275" s="98"/>
      <c r="N275" s="98"/>
      <c r="O275" s="98"/>
      <c r="P275" s="98"/>
      <c r="Q275" s="100"/>
      <c r="R275" s="98"/>
      <c r="S275" s="98"/>
      <c r="T275" s="45"/>
      <c r="U275" s="45"/>
      <c r="V275" s="45"/>
      <c r="W275" s="98"/>
      <c r="X275" s="101"/>
      <c r="Y275" s="102"/>
      <c r="Z275" s="98"/>
      <c r="AA275" s="103"/>
      <c r="AB275" s="123"/>
      <c r="AC275" s="103"/>
      <c r="AD275" s="107"/>
      <c r="AE275" s="103"/>
      <c r="AF275" s="107"/>
      <c r="AG275" s="103"/>
      <c r="AH275" s="107"/>
      <c r="AI275" s="103"/>
      <c r="AJ275" s="107"/>
      <c r="AK275" s="45"/>
      <c r="AL275" s="103"/>
      <c r="AM275" s="107"/>
      <c r="AN275" s="107"/>
      <c r="AO275" s="103"/>
      <c r="AP275" s="107"/>
      <c r="AQ275" s="107"/>
      <c r="AR275" s="103"/>
      <c r="AS275" s="107"/>
      <c r="AT275" s="107"/>
      <c r="AU275" s="103"/>
      <c r="AV275" s="107"/>
      <c r="AW275" s="103"/>
      <c r="AX275" s="107"/>
      <c r="AY275" s="103"/>
      <c r="AZ275" s="107"/>
      <c r="BA275" s="103"/>
      <c r="BB275" s="107"/>
      <c r="BC275" s="107"/>
      <c r="BD275" s="103"/>
      <c r="BE275" s="48"/>
      <c r="BF275" s="106"/>
      <c r="BG275" s="103"/>
      <c r="BH275" s="107"/>
      <c r="BI275" s="142">
        <v>4788.25</v>
      </c>
      <c r="BJ275" s="110">
        <v>4788.25</v>
      </c>
      <c r="BK275" s="124" t="str">
        <f t="shared" si="111"/>
        <v>#REF!</v>
      </c>
      <c r="BL275" s="107"/>
      <c r="BM275" s="103"/>
      <c r="BN275" s="124" t="str">
        <f t="shared" si="112"/>
        <v>#REF!</v>
      </c>
      <c r="BO275" s="109">
        <v>11491.8</v>
      </c>
      <c r="BP275" s="110">
        <v>11491.8</v>
      </c>
      <c r="BQ275" s="107"/>
      <c r="BR275" s="103"/>
      <c r="BS275" s="117" t="str">
        <f t="shared" si="30"/>
        <v>#REF!</v>
      </c>
      <c r="BT275" s="107"/>
      <c r="BU275" s="103"/>
      <c r="BV275" s="107"/>
      <c r="BW275" s="117" t="str">
        <f t="shared" ref="BW275:BW298" si="131">IFNA(SUM(BT275-VLOOKUP($D275,'3.17.25 - WIP PROJECTIONS'!$D$2:$BX$214,69,FALSE)), BT275)</f>
        <v>#REF!</v>
      </c>
      <c r="BX275" s="112"/>
      <c r="BY275" s="110">
        <v>0.0</v>
      </c>
      <c r="BZ275" s="2"/>
      <c r="CA275" s="2"/>
      <c r="CB275" s="112"/>
      <c r="CC275" s="110">
        <v>0.0</v>
      </c>
      <c r="CD275" s="112"/>
      <c r="CE275" s="110">
        <v>0.0</v>
      </c>
      <c r="CF275" s="112"/>
      <c r="CG275" s="110">
        <v>0.0</v>
      </c>
      <c r="CH275" s="112"/>
      <c r="CI275" s="110">
        <v>0.0</v>
      </c>
      <c r="CJ275" s="112"/>
      <c r="CK275" s="110">
        <v>0.0</v>
      </c>
      <c r="CL275" s="112"/>
      <c r="CM275" s="110">
        <v>0.0</v>
      </c>
      <c r="CN275" s="112"/>
      <c r="CO275" s="110">
        <v>0.0</v>
      </c>
      <c r="CP275" s="112"/>
      <c r="CQ275" s="110">
        <v>0.0</v>
      </c>
      <c r="CR275" s="113">
        <f t="shared" si="45"/>
        <v>11491.8</v>
      </c>
      <c r="CS275" s="113">
        <f t="shared" si="26"/>
        <v>0</v>
      </c>
      <c r="CT275" s="1"/>
      <c r="CU275" s="114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16"/>
      <c r="DH275" s="116"/>
      <c r="DI275" s="116"/>
      <c r="DJ275" s="116"/>
      <c r="DK275" s="116"/>
      <c r="DL275" s="1"/>
      <c r="DM275" s="1"/>
      <c r="DN275" s="1"/>
      <c r="DO275" s="1"/>
      <c r="DP275" s="1"/>
    </row>
    <row r="276">
      <c r="A276" s="93"/>
      <c r="B276" s="37" t="s">
        <v>538</v>
      </c>
      <c r="C276" s="208">
        <v>25409.0</v>
      </c>
      <c r="D276" s="96" t="s">
        <v>540</v>
      </c>
      <c r="E276" s="97" t="str">
        <f t="shared" si="27"/>
        <v>N/A</v>
      </c>
      <c r="F276" s="98"/>
      <c r="G276" s="98"/>
      <c r="H276" s="98"/>
      <c r="I276" s="98"/>
      <c r="J276" s="98"/>
      <c r="K276" s="99"/>
      <c r="L276" s="98"/>
      <c r="M276" s="98"/>
      <c r="N276" s="98"/>
      <c r="O276" s="98"/>
      <c r="P276" s="98"/>
      <c r="Q276" s="100"/>
      <c r="R276" s="98"/>
      <c r="S276" s="98"/>
      <c r="T276" s="45"/>
      <c r="U276" s="45"/>
      <c r="V276" s="45"/>
      <c r="W276" s="45"/>
      <c r="X276" s="101"/>
      <c r="Y276" s="102"/>
      <c r="Z276" s="45"/>
      <c r="AA276" s="103"/>
      <c r="AB276" s="104"/>
      <c r="AC276" s="105"/>
      <c r="AD276" s="106"/>
      <c r="AE276" s="103"/>
      <c r="AF276" s="106"/>
      <c r="AG276" s="103"/>
      <c r="AH276" s="107"/>
      <c r="AI276" s="103"/>
      <c r="AJ276" s="107"/>
      <c r="AK276" s="47"/>
      <c r="AL276" s="103"/>
      <c r="AM276" s="107"/>
      <c r="AN276" s="107"/>
      <c r="AO276" s="103"/>
      <c r="AP276" s="107"/>
      <c r="AQ276" s="108"/>
      <c r="AR276" s="103"/>
      <c r="AS276" s="107"/>
      <c r="AT276" s="107"/>
      <c r="AU276" s="103"/>
      <c r="AV276" s="107"/>
      <c r="AW276" s="103"/>
      <c r="AX276" s="107"/>
      <c r="AY276" s="103"/>
      <c r="AZ276" s="107"/>
      <c r="BA276" s="103"/>
      <c r="BB276" s="107"/>
      <c r="BC276" s="107"/>
      <c r="BD276" s="103"/>
      <c r="BE276" s="48"/>
      <c r="BF276" s="107"/>
      <c r="BG276" s="103"/>
      <c r="BH276" s="107"/>
      <c r="BI276" s="107"/>
      <c r="BJ276" s="103"/>
      <c r="BK276" s="107"/>
      <c r="BL276" s="106"/>
      <c r="BM276" s="103"/>
      <c r="BN276" s="107"/>
      <c r="BO276" s="109">
        <v>8766.41</v>
      </c>
      <c r="BP276" s="110">
        <v>8766.41</v>
      </c>
      <c r="BQ276" s="107"/>
      <c r="BR276" s="103"/>
      <c r="BS276" s="117" t="str">
        <f t="shared" si="30"/>
        <v>#REF!</v>
      </c>
      <c r="BT276" s="107"/>
      <c r="BU276" s="103"/>
      <c r="BV276" s="107"/>
      <c r="BW276" s="117" t="str">
        <f t="shared" si="131"/>
        <v>#REF!</v>
      </c>
      <c r="BX276" s="112"/>
      <c r="BY276" s="110">
        <v>0.0</v>
      </c>
      <c r="BZ276" s="2"/>
      <c r="CA276" s="2"/>
      <c r="CB276" s="112"/>
      <c r="CC276" s="110">
        <v>0.0</v>
      </c>
      <c r="CD276" s="112"/>
      <c r="CE276" s="110">
        <v>0.0</v>
      </c>
      <c r="CF276" s="112"/>
      <c r="CG276" s="110">
        <v>0.0</v>
      </c>
      <c r="CH276" s="112"/>
      <c r="CI276" s="110">
        <v>0.0</v>
      </c>
      <c r="CJ276" s="112"/>
      <c r="CK276" s="110">
        <v>0.0</v>
      </c>
      <c r="CL276" s="112"/>
      <c r="CM276" s="110">
        <v>0.0</v>
      </c>
      <c r="CN276" s="112"/>
      <c r="CO276" s="110">
        <v>0.0</v>
      </c>
      <c r="CP276" s="112"/>
      <c r="CQ276" s="110">
        <v>0.0</v>
      </c>
      <c r="CR276" s="113">
        <f t="shared" si="45"/>
        <v>8766.41</v>
      </c>
      <c r="CS276" s="113">
        <f t="shared" si="26"/>
        <v>0</v>
      </c>
      <c r="CT276" s="1"/>
      <c r="CU276" s="114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16"/>
      <c r="DH276" s="116"/>
      <c r="DI276" s="116"/>
      <c r="DJ276" s="116"/>
      <c r="DK276" s="116"/>
      <c r="DL276" s="1"/>
      <c r="DM276" s="1"/>
      <c r="DN276" s="1"/>
      <c r="DO276" s="1"/>
      <c r="DP276" s="1"/>
    </row>
    <row r="277">
      <c r="A277" s="93"/>
      <c r="B277" s="37" t="s">
        <v>538</v>
      </c>
      <c r="C277" s="208">
        <v>25405.0</v>
      </c>
      <c r="D277" s="96" t="s">
        <v>541</v>
      </c>
      <c r="E277" s="97" t="str">
        <f t="shared" si="27"/>
        <v>N/A</v>
      </c>
      <c r="F277" s="98"/>
      <c r="G277" s="98"/>
      <c r="H277" s="98"/>
      <c r="I277" s="98"/>
      <c r="J277" s="98"/>
      <c r="K277" s="99"/>
      <c r="L277" s="98"/>
      <c r="M277" s="98"/>
      <c r="N277" s="98"/>
      <c r="O277" s="98"/>
      <c r="P277" s="98"/>
      <c r="Q277" s="100"/>
      <c r="R277" s="98"/>
      <c r="S277" s="98"/>
      <c r="T277" s="45"/>
      <c r="U277" s="45"/>
      <c r="V277" s="45"/>
      <c r="W277" s="45"/>
      <c r="X277" s="101"/>
      <c r="Y277" s="102"/>
      <c r="Z277" s="45"/>
      <c r="AA277" s="103"/>
      <c r="AB277" s="104"/>
      <c r="AC277" s="105"/>
      <c r="AD277" s="106"/>
      <c r="AE277" s="103"/>
      <c r="AF277" s="106"/>
      <c r="AG277" s="103"/>
      <c r="AH277" s="107"/>
      <c r="AI277" s="103"/>
      <c r="AJ277" s="107"/>
      <c r="AK277" s="47"/>
      <c r="AL277" s="103"/>
      <c r="AM277" s="107"/>
      <c r="AN277" s="107"/>
      <c r="AO277" s="103"/>
      <c r="AP277" s="107"/>
      <c r="AQ277" s="108"/>
      <c r="AR277" s="103"/>
      <c r="AS277" s="107"/>
      <c r="AT277" s="107"/>
      <c r="AU277" s="103"/>
      <c r="AV277" s="107"/>
      <c r="AW277" s="103"/>
      <c r="AX277" s="107"/>
      <c r="AY277" s="103"/>
      <c r="AZ277" s="107"/>
      <c r="BA277" s="103"/>
      <c r="BB277" s="107"/>
      <c r="BC277" s="107"/>
      <c r="BD277" s="103"/>
      <c r="BE277" s="48"/>
      <c r="BF277" s="107"/>
      <c r="BG277" s="103"/>
      <c r="BH277" s="107"/>
      <c r="BI277" s="107"/>
      <c r="BJ277" s="103"/>
      <c r="BK277" s="107"/>
      <c r="BL277" s="106"/>
      <c r="BM277" s="103"/>
      <c r="BN277" s="107"/>
      <c r="BO277" s="109">
        <v>6587.49</v>
      </c>
      <c r="BP277" s="110">
        <v>6587.49</v>
      </c>
      <c r="BQ277" s="107"/>
      <c r="BR277" s="103"/>
      <c r="BS277" s="117" t="str">
        <f t="shared" si="30"/>
        <v>#REF!</v>
      </c>
      <c r="BT277" s="107"/>
      <c r="BU277" s="103"/>
      <c r="BV277" s="107"/>
      <c r="BW277" s="117" t="str">
        <f t="shared" si="131"/>
        <v>#REF!</v>
      </c>
      <c r="BX277" s="112"/>
      <c r="BY277" s="110">
        <v>0.0</v>
      </c>
      <c r="BZ277" s="2"/>
      <c r="CA277" s="2"/>
      <c r="CB277" s="112"/>
      <c r="CC277" s="110">
        <v>0.0</v>
      </c>
      <c r="CD277" s="112"/>
      <c r="CE277" s="110">
        <v>0.0</v>
      </c>
      <c r="CF277" s="112"/>
      <c r="CG277" s="110">
        <v>0.0</v>
      </c>
      <c r="CH277" s="112"/>
      <c r="CI277" s="110">
        <v>0.0</v>
      </c>
      <c r="CJ277" s="112"/>
      <c r="CK277" s="110">
        <v>0.0</v>
      </c>
      <c r="CL277" s="112"/>
      <c r="CM277" s="110">
        <v>0.0</v>
      </c>
      <c r="CN277" s="112"/>
      <c r="CO277" s="110">
        <v>0.0</v>
      </c>
      <c r="CP277" s="112"/>
      <c r="CQ277" s="110">
        <v>0.0</v>
      </c>
      <c r="CR277" s="113">
        <f t="shared" si="45"/>
        <v>6587.49</v>
      </c>
      <c r="CS277" s="113">
        <f t="shared" si="26"/>
        <v>0</v>
      </c>
      <c r="CT277" s="1"/>
      <c r="CU277" s="114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16"/>
      <c r="DH277" s="116"/>
      <c r="DI277" s="116"/>
      <c r="DJ277" s="116"/>
      <c r="DK277" s="116"/>
      <c r="DL277" s="1"/>
      <c r="DM277" s="1"/>
      <c r="DN277" s="1"/>
      <c r="DO277" s="1"/>
      <c r="DP277" s="1"/>
    </row>
    <row r="278">
      <c r="A278" s="93"/>
      <c r="B278" s="37" t="s">
        <v>538</v>
      </c>
      <c r="C278" s="208">
        <v>25404.0</v>
      </c>
      <c r="D278" s="96" t="s">
        <v>540</v>
      </c>
      <c r="E278" s="97" t="str">
        <f t="shared" si="27"/>
        <v>N/A</v>
      </c>
      <c r="F278" s="98"/>
      <c r="G278" s="98"/>
      <c r="H278" s="98"/>
      <c r="I278" s="98"/>
      <c r="J278" s="98"/>
      <c r="K278" s="99"/>
      <c r="L278" s="98"/>
      <c r="M278" s="98"/>
      <c r="N278" s="98"/>
      <c r="O278" s="98"/>
      <c r="P278" s="98"/>
      <c r="Q278" s="100"/>
      <c r="R278" s="98"/>
      <c r="S278" s="98"/>
      <c r="T278" s="45"/>
      <c r="U278" s="45"/>
      <c r="V278" s="45"/>
      <c r="W278" s="45"/>
      <c r="X278" s="101"/>
      <c r="Y278" s="102"/>
      <c r="Z278" s="45"/>
      <c r="AA278" s="103"/>
      <c r="AB278" s="104"/>
      <c r="AC278" s="105"/>
      <c r="AD278" s="106"/>
      <c r="AE278" s="103"/>
      <c r="AF278" s="106"/>
      <c r="AG278" s="103"/>
      <c r="AH278" s="107"/>
      <c r="AI278" s="103"/>
      <c r="AJ278" s="107"/>
      <c r="AK278" s="47"/>
      <c r="AL278" s="103"/>
      <c r="AM278" s="107"/>
      <c r="AN278" s="107"/>
      <c r="AO278" s="103"/>
      <c r="AP278" s="107"/>
      <c r="AQ278" s="108"/>
      <c r="AR278" s="103"/>
      <c r="AS278" s="107"/>
      <c r="AT278" s="107"/>
      <c r="AU278" s="103"/>
      <c r="AV278" s="107"/>
      <c r="AW278" s="103"/>
      <c r="AX278" s="107"/>
      <c r="AY278" s="103"/>
      <c r="AZ278" s="107"/>
      <c r="BA278" s="103"/>
      <c r="BB278" s="107"/>
      <c r="BC278" s="107"/>
      <c r="BD278" s="103"/>
      <c r="BE278" s="48"/>
      <c r="BF278" s="107"/>
      <c r="BG278" s="103"/>
      <c r="BH278" s="107"/>
      <c r="BI278" s="107"/>
      <c r="BJ278" s="103"/>
      <c r="BK278" s="107"/>
      <c r="BL278" s="107"/>
      <c r="BM278" s="103"/>
      <c r="BN278" s="107"/>
      <c r="BO278" s="109">
        <v>5235.08</v>
      </c>
      <c r="BP278" s="110">
        <v>5235.08</v>
      </c>
      <c r="BQ278" s="107"/>
      <c r="BR278" s="103"/>
      <c r="BS278" s="117" t="str">
        <f t="shared" si="30"/>
        <v>#REF!</v>
      </c>
      <c r="BT278" s="107"/>
      <c r="BU278" s="103"/>
      <c r="BV278" s="107"/>
      <c r="BW278" s="117" t="str">
        <f t="shared" si="131"/>
        <v>#REF!</v>
      </c>
      <c r="BX278" s="112"/>
      <c r="BY278" s="110">
        <v>0.0</v>
      </c>
      <c r="BZ278" s="2"/>
      <c r="CA278" s="2"/>
      <c r="CB278" s="112"/>
      <c r="CC278" s="110">
        <v>0.0</v>
      </c>
      <c r="CD278" s="112"/>
      <c r="CE278" s="110">
        <v>0.0</v>
      </c>
      <c r="CF278" s="112"/>
      <c r="CG278" s="110">
        <v>0.0</v>
      </c>
      <c r="CH278" s="112"/>
      <c r="CI278" s="110">
        <v>0.0</v>
      </c>
      <c r="CJ278" s="112"/>
      <c r="CK278" s="110">
        <v>0.0</v>
      </c>
      <c r="CL278" s="112"/>
      <c r="CM278" s="110">
        <v>0.0</v>
      </c>
      <c r="CN278" s="112"/>
      <c r="CO278" s="110">
        <v>0.0</v>
      </c>
      <c r="CP278" s="112"/>
      <c r="CQ278" s="110">
        <v>0.0</v>
      </c>
      <c r="CR278" s="113">
        <f t="shared" si="45"/>
        <v>5235.08</v>
      </c>
      <c r="CS278" s="113">
        <f t="shared" si="26"/>
        <v>0</v>
      </c>
      <c r="CT278" s="1"/>
      <c r="CU278" s="114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16"/>
      <c r="DH278" s="116"/>
      <c r="DI278" s="116"/>
      <c r="DJ278" s="116"/>
      <c r="DK278" s="116"/>
      <c r="DL278" s="1"/>
      <c r="DM278" s="1"/>
      <c r="DN278" s="1"/>
      <c r="DO278" s="1"/>
      <c r="DP278" s="1"/>
    </row>
    <row r="279">
      <c r="A279" s="161"/>
      <c r="B279" s="37" t="s">
        <v>538</v>
      </c>
      <c r="C279" s="208">
        <v>25403.0</v>
      </c>
      <c r="D279" s="96" t="s">
        <v>540</v>
      </c>
      <c r="E279" s="97" t="str">
        <f t="shared" si="27"/>
        <v>N/A</v>
      </c>
      <c r="F279" s="98"/>
      <c r="G279" s="98"/>
      <c r="H279" s="98"/>
      <c r="I279" s="98"/>
      <c r="J279" s="98"/>
      <c r="K279" s="99"/>
      <c r="L279" s="98"/>
      <c r="M279" s="98"/>
      <c r="N279" s="98"/>
      <c r="O279" s="98"/>
      <c r="P279" s="98"/>
      <c r="Q279" s="100"/>
      <c r="R279" s="98"/>
      <c r="S279" s="98"/>
      <c r="T279" s="45"/>
      <c r="U279" s="45"/>
      <c r="V279" s="45"/>
      <c r="W279" s="45"/>
      <c r="X279" s="101"/>
      <c r="Y279" s="102"/>
      <c r="Z279" s="45"/>
      <c r="AA279" s="103"/>
      <c r="AB279" s="104"/>
      <c r="AC279" s="105"/>
      <c r="AD279" s="106"/>
      <c r="AE279" s="103"/>
      <c r="AF279" s="106"/>
      <c r="AG279" s="103"/>
      <c r="AH279" s="107"/>
      <c r="AI279" s="103"/>
      <c r="AJ279" s="107"/>
      <c r="AK279" s="47"/>
      <c r="AL279" s="103"/>
      <c r="AM279" s="107"/>
      <c r="AN279" s="107"/>
      <c r="AO279" s="103"/>
      <c r="AP279" s="107"/>
      <c r="AQ279" s="108"/>
      <c r="AR279" s="103"/>
      <c r="AS279" s="107"/>
      <c r="AT279" s="107"/>
      <c r="AU279" s="103"/>
      <c r="AV279" s="107"/>
      <c r="AW279" s="103"/>
      <c r="AX279" s="107"/>
      <c r="AY279" s="103"/>
      <c r="AZ279" s="107"/>
      <c r="BA279" s="103"/>
      <c r="BB279" s="107"/>
      <c r="BC279" s="107"/>
      <c r="BD279" s="103"/>
      <c r="BE279" s="48"/>
      <c r="BF279" s="107"/>
      <c r="BG279" s="103"/>
      <c r="BH279" s="107"/>
      <c r="BI279" s="107"/>
      <c r="BJ279" s="103"/>
      <c r="BK279" s="107"/>
      <c r="BL279" s="107"/>
      <c r="BM279" s="103"/>
      <c r="BN279" s="107"/>
      <c r="BO279" s="109">
        <v>4640.94</v>
      </c>
      <c r="BP279" s="110">
        <v>4640.94</v>
      </c>
      <c r="BQ279" s="107"/>
      <c r="BR279" s="103"/>
      <c r="BS279" s="117" t="str">
        <f t="shared" si="30"/>
        <v>#REF!</v>
      </c>
      <c r="BT279" s="107"/>
      <c r="BU279" s="103"/>
      <c r="BV279" s="107"/>
      <c r="BW279" s="117" t="str">
        <f t="shared" si="131"/>
        <v>#REF!</v>
      </c>
      <c r="BX279" s="112"/>
      <c r="BY279" s="110">
        <v>0.0</v>
      </c>
      <c r="BZ279" s="2"/>
      <c r="CA279" s="2"/>
      <c r="CB279" s="112"/>
      <c r="CC279" s="110">
        <v>0.0</v>
      </c>
      <c r="CD279" s="112"/>
      <c r="CE279" s="110">
        <v>0.0</v>
      </c>
      <c r="CF279" s="112"/>
      <c r="CG279" s="110">
        <v>0.0</v>
      </c>
      <c r="CH279" s="112"/>
      <c r="CI279" s="110">
        <v>0.0</v>
      </c>
      <c r="CJ279" s="112"/>
      <c r="CK279" s="110">
        <v>0.0</v>
      </c>
      <c r="CL279" s="112"/>
      <c r="CM279" s="110">
        <v>0.0</v>
      </c>
      <c r="CN279" s="112"/>
      <c r="CO279" s="110">
        <v>0.0</v>
      </c>
      <c r="CP279" s="112"/>
      <c r="CQ279" s="110">
        <v>0.0</v>
      </c>
      <c r="CR279" s="113">
        <f t="shared" si="45"/>
        <v>4640.94</v>
      </c>
      <c r="CS279" s="113">
        <f t="shared" si="26"/>
        <v>0</v>
      </c>
      <c r="CT279" s="1"/>
      <c r="CU279" s="114"/>
      <c r="CV279" s="1"/>
      <c r="CW279" s="1"/>
      <c r="CX279" s="1"/>
      <c r="CY279" s="1"/>
      <c r="CZ279" s="1"/>
      <c r="DA279" s="1"/>
      <c r="DB279" s="1"/>
      <c r="DC279" s="1"/>
      <c r="DD279" s="1"/>
      <c r="DE279" s="61"/>
      <c r="DF279" s="61"/>
      <c r="DG279" s="115"/>
      <c r="DH279" s="116"/>
      <c r="DI279" s="116"/>
      <c r="DJ279" s="116"/>
      <c r="DK279" s="116"/>
      <c r="DL279" s="1"/>
      <c r="DM279" s="1"/>
      <c r="DN279" s="1"/>
      <c r="DO279" s="1"/>
      <c r="DP279" s="1"/>
    </row>
    <row r="280">
      <c r="A280" s="161"/>
      <c r="B280" s="239" t="s">
        <v>538</v>
      </c>
      <c r="C280" s="208">
        <v>25402.0</v>
      </c>
      <c r="D280" s="96" t="s">
        <v>540</v>
      </c>
      <c r="E280" s="97" t="str">
        <f t="shared" si="27"/>
        <v>N/A</v>
      </c>
      <c r="F280" s="98"/>
      <c r="G280" s="98"/>
      <c r="H280" s="98"/>
      <c r="I280" s="98"/>
      <c r="J280" s="98"/>
      <c r="K280" s="99"/>
      <c r="L280" s="98"/>
      <c r="M280" s="98"/>
      <c r="N280" s="98"/>
      <c r="O280" s="98"/>
      <c r="P280" s="98"/>
      <c r="Q280" s="100"/>
      <c r="R280" s="98"/>
      <c r="S280" s="98"/>
      <c r="T280" s="45"/>
      <c r="U280" s="45"/>
      <c r="V280" s="45"/>
      <c r="W280" s="45"/>
      <c r="X280" s="101"/>
      <c r="Y280" s="102"/>
      <c r="Z280" s="45"/>
      <c r="AA280" s="103"/>
      <c r="AB280" s="104"/>
      <c r="AC280" s="105"/>
      <c r="AD280" s="106"/>
      <c r="AE280" s="103"/>
      <c r="AF280" s="106"/>
      <c r="AG280" s="103"/>
      <c r="AH280" s="107"/>
      <c r="AI280" s="103"/>
      <c r="AJ280" s="107"/>
      <c r="AK280" s="47"/>
      <c r="AL280" s="103"/>
      <c r="AM280" s="107"/>
      <c r="AN280" s="107"/>
      <c r="AO280" s="103"/>
      <c r="AP280" s="107"/>
      <c r="AQ280" s="108"/>
      <c r="AR280" s="103"/>
      <c r="AS280" s="107"/>
      <c r="AT280" s="107"/>
      <c r="AU280" s="103"/>
      <c r="AV280" s="107"/>
      <c r="AW280" s="103"/>
      <c r="AX280" s="107"/>
      <c r="AY280" s="103"/>
      <c r="AZ280" s="107"/>
      <c r="BA280" s="103"/>
      <c r="BB280" s="107"/>
      <c r="BC280" s="107"/>
      <c r="BD280" s="103"/>
      <c r="BE280" s="48"/>
      <c r="BF280" s="107"/>
      <c r="BG280" s="103"/>
      <c r="BH280" s="107"/>
      <c r="BI280" s="107"/>
      <c r="BJ280" s="103"/>
      <c r="BK280" s="107"/>
      <c r="BL280" s="107"/>
      <c r="BM280" s="103"/>
      <c r="BN280" s="107"/>
      <c r="BO280" s="109">
        <v>4640.94</v>
      </c>
      <c r="BP280" s="110">
        <v>4640.94</v>
      </c>
      <c r="BQ280" s="107"/>
      <c r="BR280" s="103"/>
      <c r="BS280" s="117" t="str">
        <f t="shared" si="30"/>
        <v>#REF!</v>
      </c>
      <c r="BT280" s="107"/>
      <c r="BU280" s="103"/>
      <c r="BV280" s="107"/>
      <c r="BW280" s="117" t="str">
        <f t="shared" si="131"/>
        <v>#REF!</v>
      </c>
      <c r="BX280" s="112"/>
      <c r="BY280" s="110">
        <v>0.0</v>
      </c>
      <c r="BZ280" s="2"/>
      <c r="CA280" s="2"/>
      <c r="CB280" s="112"/>
      <c r="CC280" s="110">
        <v>0.0</v>
      </c>
      <c r="CD280" s="112"/>
      <c r="CE280" s="110">
        <v>0.0</v>
      </c>
      <c r="CF280" s="112"/>
      <c r="CG280" s="110">
        <v>0.0</v>
      </c>
      <c r="CH280" s="112"/>
      <c r="CI280" s="110">
        <v>0.0</v>
      </c>
      <c r="CJ280" s="112"/>
      <c r="CK280" s="110">
        <v>0.0</v>
      </c>
      <c r="CL280" s="112"/>
      <c r="CM280" s="110">
        <v>0.0</v>
      </c>
      <c r="CN280" s="112"/>
      <c r="CO280" s="110">
        <v>0.0</v>
      </c>
      <c r="CP280" s="112"/>
      <c r="CQ280" s="110">
        <v>0.0</v>
      </c>
      <c r="CR280" s="113">
        <f t="shared" si="45"/>
        <v>4640.94</v>
      </c>
      <c r="CS280" s="113">
        <f t="shared" si="26"/>
        <v>0</v>
      </c>
      <c r="CT280" s="1"/>
      <c r="CU280" s="114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16"/>
      <c r="DH280" s="116"/>
      <c r="DI280" s="116"/>
      <c r="DJ280" s="116"/>
      <c r="DK280" s="116"/>
      <c r="DL280" s="1"/>
      <c r="DM280" s="1"/>
      <c r="DN280" s="1"/>
      <c r="DO280" s="1"/>
      <c r="DP280" s="1"/>
    </row>
    <row r="281">
      <c r="A281" s="161"/>
      <c r="B281" s="239" t="s">
        <v>538</v>
      </c>
      <c r="C281" s="208">
        <v>24460.0</v>
      </c>
      <c r="D281" s="96" t="s">
        <v>542</v>
      </c>
      <c r="E281" s="97" t="str">
        <f t="shared" si="27"/>
        <v>N/A</v>
      </c>
      <c r="F281" s="98"/>
      <c r="G281" s="98"/>
      <c r="H281" s="98"/>
      <c r="I281" s="98"/>
      <c r="J281" s="98"/>
      <c r="K281" s="99"/>
      <c r="L281" s="98"/>
      <c r="M281" s="98"/>
      <c r="N281" s="98"/>
      <c r="O281" s="98"/>
      <c r="P281" s="98"/>
      <c r="Q281" s="100"/>
      <c r="R281" s="98"/>
      <c r="S281" s="98"/>
      <c r="T281" s="45"/>
      <c r="U281" s="45"/>
      <c r="V281" s="45"/>
      <c r="W281" s="98"/>
      <c r="X281" s="101"/>
      <c r="Y281" s="102"/>
      <c r="Z281" s="98"/>
      <c r="AA281" s="103"/>
      <c r="AB281" s="123"/>
      <c r="AC281" s="103"/>
      <c r="AD281" s="107"/>
      <c r="AE281" s="103"/>
      <c r="AF281" s="107"/>
      <c r="AG281" s="103"/>
      <c r="AH281" s="107"/>
      <c r="AI281" s="103"/>
      <c r="AJ281" s="107"/>
      <c r="AK281" s="45"/>
      <c r="AL281" s="103"/>
      <c r="AM281" s="107"/>
      <c r="AN281" s="107"/>
      <c r="AO281" s="103"/>
      <c r="AP281" s="107"/>
      <c r="AQ281" s="107"/>
      <c r="AR281" s="103"/>
      <c r="AS281" s="107"/>
      <c r="AT281" s="107"/>
      <c r="AU281" s="103"/>
      <c r="AV281" s="107"/>
      <c r="AW281" s="103"/>
      <c r="AX281" s="107"/>
      <c r="AY281" s="103"/>
      <c r="AZ281" s="107"/>
      <c r="BA281" s="103"/>
      <c r="BB281" s="107"/>
      <c r="BC281" s="142">
        <v>4133.22</v>
      </c>
      <c r="BD281" s="110">
        <v>4133.22</v>
      </c>
      <c r="BE281" s="129" t="str">
        <f>IFNA(SUM(BC281-VLOOKUP($D281,'10.14.24 - WIP PROJECTIONS'!$D$2:$BX$214,51,FALSE)), BC281)</f>
        <v>#REF!</v>
      </c>
      <c r="BF281" s="107"/>
      <c r="BG281" s="103"/>
      <c r="BH281" s="124" t="str">
        <f>IFNA(SUM(BF281-VLOOKUP($D281,'10.28.24 - WIP PROJECTIONS'!$D$2:$BX$214,54,FALSE)), BF281)</f>
        <v>#REF!</v>
      </c>
      <c r="BI281" s="107"/>
      <c r="BJ281" s="103"/>
      <c r="BK281" s="124" t="str">
        <f t="shared" ref="BK281:BK282" si="132">IFNA(SUM(BI281-VLOOKUP($D281,'12.2.24 - WIP PROJECTIONS'!$D$2:$BX$214,57,FALSE)), BI281)</f>
        <v>#REF!</v>
      </c>
      <c r="BL281" s="107"/>
      <c r="BM281" s="103"/>
      <c r="BN281" s="124" t="str">
        <f t="shared" ref="BN281:BN282" si="133">IFNA(SUM(BL281-VLOOKUP($D281,'12.9.24 - WIP PROJECTIONS'!$D$2:$BX$214,60,FALSE)), BL281)</f>
        <v>#REF!</v>
      </c>
      <c r="BO281" s="109">
        <v>4133.22</v>
      </c>
      <c r="BP281" s="110">
        <v>4133.22</v>
      </c>
      <c r="BQ281" s="107"/>
      <c r="BR281" s="103"/>
      <c r="BS281" s="117" t="str">
        <f t="shared" si="30"/>
        <v>#REF!</v>
      </c>
      <c r="BT281" s="107"/>
      <c r="BU281" s="103"/>
      <c r="BV281" s="107"/>
      <c r="BW281" s="117" t="str">
        <f t="shared" si="131"/>
        <v>#REF!</v>
      </c>
      <c r="BX281" s="112"/>
      <c r="BY281" s="110">
        <v>0.0</v>
      </c>
      <c r="BZ281" s="2"/>
      <c r="CA281" s="2"/>
      <c r="CB281" s="112"/>
      <c r="CC281" s="110">
        <v>0.0</v>
      </c>
      <c r="CD281" s="112"/>
      <c r="CE281" s="110">
        <v>0.0</v>
      </c>
      <c r="CF281" s="112"/>
      <c r="CG281" s="110">
        <v>0.0</v>
      </c>
      <c r="CH281" s="112"/>
      <c r="CI281" s="110">
        <v>0.0</v>
      </c>
      <c r="CJ281" s="112"/>
      <c r="CK281" s="110">
        <v>0.0</v>
      </c>
      <c r="CL281" s="112"/>
      <c r="CM281" s="110">
        <v>0.0</v>
      </c>
      <c r="CN281" s="112"/>
      <c r="CO281" s="110">
        <v>0.0</v>
      </c>
      <c r="CP281" s="112"/>
      <c r="CQ281" s="110">
        <v>0.0</v>
      </c>
      <c r="CR281" s="113">
        <f t="shared" si="45"/>
        <v>4133.22</v>
      </c>
      <c r="CS281" s="113">
        <f t="shared" si="26"/>
        <v>0</v>
      </c>
      <c r="CT281" s="1"/>
      <c r="CU281" s="114"/>
      <c r="CV281" s="1"/>
      <c r="CW281" s="1"/>
      <c r="CX281" s="1"/>
      <c r="CY281" s="1"/>
      <c r="CZ281" s="1"/>
      <c r="DA281" s="1"/>
      <c r="DB281" s="1"/>
      <c r="DC281" s="1"/>
      <c r="DD281" s="1"/>
      <c r="DE281" s="61"/>
      <c r="DF281" s="61"/>
      <c r="DG281" s="115"/>
      <c r="DH281" s="116"/>
      <c r="DI281" s="116"/>
      <c r="DJ281" s="116"/>
      <c r="DK281" s="116"/>
      <c r="DL281" s="1"/>
      <c r="DM281" s="1"/>
      <c r="DN281" s="1"/>
      <c r="DO281" s="1"/>
      <c r="DP281" s="1"/>
    </row>
    <row r="282">
      <c r="A282" s="161"/>
      <c r="B282" s="239" t="s">
        <v>538</v>
      </c>
      <c r="C282" s="208">
        <v>24476.0</v>
      </c>
      <c r="D282" s="96" t="s">
        <v>543</v>
      </c>
      <c r="E282" s="97" t="str">
        <f t="shared" si="27"/>
        <v>N/A</v>
      </c>
      <c r="F282" s="98"/>
      <c r="G282" s="98"/>
      <c r="H282" s="98"/>
      <c r="I282" s="98"/>
      <c r="J282" s="98"/>
      <c r="K282" s="99"/>
      <c r="L282" s="98"/>
      <c r="M282" s="98"/>
      <c r="N282" s="98"/>
      <c r="O282" s="98"/>
      <c r="P282" s="98"/>
      <c r="Q282" s="100"/>
      <c r="R282" s="98"/>
      <c r="S282" s="98"/>
      <c r="T282" s="45"/>
      <c r="U282" s="45"/>
      <c r="V282" s="45"/>
      <c r="W282" s="98"/>
      <c r="X282" s="101"/>
      <c r="Y282" s="102"/>
      <c r="Z282" s="98"/>
      <c r="AA282" s="103"/>
      <c r="AB282" s="123"/>
      <c r="AC282" s="103"/>
      <c r="AD282" s="107"/>
      <c r="AE282" s="103"/>
      <c r="AF282" s="107"/>
      <c r="AG282" s="103"/>
      <c r="AH282" s="107"/>
      <c r="AI282" s="103"/>
      <c r="AJ282" s="107"/>
      <c r="AK282" s="45"/>
      <c r="AL282" s="103"/>
      <c r="AM282" s="107"/>
      <c r="AN282" s="107"/>
      <c r="AO282" s="103"/>
      <c r="AP282" s="107"/>
      <c r="AQ282" s="107"/>
      <c r="AR282" s="103"/>
      <c r="AS282" s="107"/>
      <c r="AT282" s="107"/>
      <c r="AU282" s="103"/>
      <c r="AV282" s="107"/>
      <c r="AW282" s="103"/>
      <c r="AX282" s="107"/>
      <c r="AY282" s="103"/>
      <c r="AZ282" s="107"/>
      <c r="BA282" s="103"/>
      <c r="BB282" s="107"/>
      <c r="BC282" s="107"/>
      <c r="BD282" s="103"/>
      <c r="BE282" s="48"/>
      <c r="BF282" s="142">
        <v>2354.0</v>
      </c>
      <c r="BG282" s="110">
        <v>2354.0</v>
      </c>
      <c r="BH282" s="107"/>
      <c r="BI282" s="107"/>
      <c r="BJ282" s="103"/>
      <c r="BK282" s="124" t="str">
        <f t="shared" si="132"/>
        <v>#REF!</v>
      </c>
      <c r="BL282" s="107"/>
      <c r="BM282" s="103"/>
      <c r="BN282" s="124" t="str">
        <f t="shared" si="133"/>
        <v>#REF!</v>
      </c>
      <c r="BO282" s="142">
        <v>2354.0</v>
      </c>
      <c r="BP282" s="110">
        <v>2354.0</v>
      </c>
      <c r="BQ282" s="107"/>
      <c r="BR282" s="103"/>
      <c r="BS282" s="117" t="str">
        <f t="shared" si="30"/>
        <v>#REF!</v>
      </c>
      <c r="BT282" s="107"/>
      <c r="BU282" s="103"/>
      <c r="BV282" s="107"/>
      <c r="BW282" s="117" t="str">
        <f t="shared" si="131"/>
        <v>#REF!</v>
      </c>
      <c r="BX282" s="112"/>
      <c r="BY282" s="110">
        <v>0.0</v>
      </c>
      <c r="BZ282" s="2"/>
      <c r="CA282" s="2"/>
      <c r="CB282" s="112"/>
      <c r="CC282" s="110">
        <v>0.0</v>
      </c>
      <c r="CD282" s="112"/>
      <c r="CE282" s="110">
        <v>0.0</v>
      </c>
      <c r="CF282" s="112"/>
      <c r="CG282" s="110">
        <v>0.0</v>
      </c>
      <c r="CH282" s="112"/>
      <c r="CI282" s="110">
        <v>0.0</v>
      </c>
      <c r="CJ282" s="112"/>
      <c r="CK282" s="110">
        <v>0.0</v>
      </c>
      <c r="CL282" s="112"/>
      <c r="CM282" s="110">
        <v>0.0</v>
      </c>
      <c r="CN282" s="112"/>
      <c r="CO282" s="110">
        <v>0.0</v>
      </c>
      <c r="CP282" s="112"/>
      <c r="CQ282" s="110">
        <v>0.0</v>
      </c>
      <c r="CR282" s="113">
        <f t="shared" si="45"/>
        <v>2354</v>
      </c>
      <c r="CS282" s="113">
        <f t="shared" si="26"/>
        <v>0</v>
      </c>
      <c r="CT282" s="1"/>
      <c r="CU282" s="114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16"/>
      <c r="DH282" s="116"/>
      <c r="DI282" s="116"/>
      <c r="DJ282" s="116"/>
      <c r="DK282" s="116"/>
      <c r="DL282" s="1"/>
      <c r="DM282" s="1"/>
      <c r="DN282" s="1"/>
      <c r="DO282" s="1"/>
      <c r="DP282" s="1"/>
    </row>
    <row r="283">
      <c r="A283" s="161"/>
      <c r="B283" s="239" t="s">
        <v>538</v>
      </c>
      <c r="C283" s="208">
        <v>25407.0</v>
      </c>
      <c r="D283" s="96" t="s">
        <v>544</v>
      </c>
      <c r="E283" s="97" t="str">
        <f t="shared" si="27"/>
        <v>N/A</v>
      </c>
      <c r="F283" s="98"/>
      <c r="G283" s="98"/>
      <c r="H283" s="98"/>
      <c r="I283" s="98"/>
      <c r="J283" s="98"/>
      <c r="K283" s="99"/>
      <c r="L283" s="98"/>
      <c r="M283" s="98"/>
      <c r="N283" s="98"/>
      <c r="O283" s="98"/>
      <c r="P283" s="98"/>
      <c r="Q283" s="100"/>
      <c r="R283" s="98"/>
      <c r="S283" s="98"/>
      <c r="T283" s="45"/>
      <c r="U283" s="45"/>
      <c r="V283" s="45"/>
      <c r="W283" s="45"/>
      <c r="X283" s="101"/>
      <c r="Y283" s="102"/>
      <c r="Z283" s="45"/>
      <c r="AA283" s="103"/>
      <c r="AB283" s="104"/>
      <c r="AC283" s="105"/>
      <c r="AD283" s="106"/>
      <c r="AE283" s="103"/>
      <c r="AF283" s="106"/>
      <c r="AG283" s="103"/>
      <c r="AH283" s="107"/>
      <c r="AI283" s="103"/>
      <c r="AJ283" s="107"/>
      <c r="AK283" s="47"/>
      <c r="AL283" s="103"/>
      <c r="AM283" s="107"/>
      <c r="AN283" s="107"/>
      <c r="AO283" s="103"/>
      <c r="AP283" s="107"/>
      <c r="AQ283" s="108"/>
      <c r="AR283" s="103"/>
      <c r="AS283" s="107"/>
      <c r="AT283" s="107"/>
      <c r="AU283" s="103"/>
      <c r="AV283" s="107"/>
      <c r="AW283" s="103"/>
      <c r="AX283" s="107"/>
      <c r="AY283" s="103"/>
      <c r="AZ283" s="107"/>
      <c r="BA283" s="103"/>
      <c r="BB283" s="107"/>
      <c r="BC283" s="107"/>
      <c r="BD283" s="103"/>
      <c r="BE283" s="48"/>
      <c r="BF283" s="107"/>
      <c r="BG283" s="103"/>
      <c r="BH283" s="107"/>
      <c r="BI283" s="107"/>
      <c r="BJ283" s="103"/>
      <c r="BK283" s="107"/>
      <c r="BL283" s="107"/>
      <c r="BM283" s="103"/>
      <c r="BN283" s="107"/>
      <c r="BO283" s="109">
        <v>2104.88</v>
      </c>
      <c r="BP283" s="110">
        <v>2104.88</v>
      </c>
      <c r="BQ283" s="107"/>
      <c r="BR283" s="103"/>
      <c r="BS283" s="117" t="str">
        <f t="shared" si="30"/>
        <v>#REF!</v>
      </c>
      <c r="BT283" s="107"/>
      <c r="BU283" s="103"/>
      <c r="BV283" s="107"/>
      <c r="BW283" s="117" t="str">
        <f t="shared" si="131"/>
        <v>#REF!</v>
      </c>
      <c r="BX283" s="112"/>
      <c r="BY283" s="110">
        <v>0.0</v>
      </c>
      <c r="BZ283" s="2"/>
      <c r="CA283" s="2"/>
      <c r="CB283" s="112"/>
      <c r="CC283" s="110">
        <v>0.0</v>
      </c>
      <c r="CD283" s="112"/>
      <c r="CE283" s="110">
        <v>0.0</v>
      </c>
      <c r="CF283" s="112"/>
      <c r="CG283" s="110">
        <v>0.0</v>
      </c>
      <c r="CH283" s="112"/>
      <c r="CI283" s="110">
        <v>0.0</v>
      </c>
      <c r="CJ283" s="112"/>
      <c r="CK283" s="110">
        <v>0.0</v>
      </c>
      <c r="CL283" s="112"/>
      <c r="CM283" s="110">
        <v>0.0</v>
      </c>
      <c r="CN283" s="112"/>
      <c r="CO283" s="110">
        <v>0.0</v>
      </c>
      <c r="CP283" s="112"/>
      <c r="CQ283" s="110">
        <v>0.0</v>
      </c>
      <c r="CR283" s="113">
        <f t="shared" si="45"/>
        <v>2104.88</v>
      </c>
      <c r="CS283" s="113">
        <f t="shared" si="26"/>
        <v>0</v>
      </c>
      <c r="CT283" s="1"/>
      <c r="CU283" s="114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16"/>
      <c r="DH283" s="116"/>
      <c r="DI283" s="116"/>
      <c r="DJ283" s="116"/>
      <c r="DK283" s="116"/>
      <c r="DL283" s="1"/>
      <c r="DM283" s="1"/>
      <c r="DN283" s="1"/>
      <c r="DO283" s="1"/>
      <c r="DP283" s="1"/>
    </row>
    <row r="284">
      <c r="A284" s="161"/>
      <c r="B284" s="239" t="s">
        <v>538</v>
      </c>
      <c r="C284" s="208" t="s">
        <v>545</v>
      </c>
      <c r="D284" s="96" t="s">
        <v>546</v>
      </c>
      <c r="E284" s="97" t="str">
        <f t="shared" si="27"/>
        <v>N/A</v>
      </c>
      <c r="F284" s="133">
        <v>105875.0</v>
      </c>
      <c r="G284" s="133">
        <v>81296.88</v>
      </c>
      <c r="H284" s="133">
        <f>SUM(F284-G284)</f>
        <v>24578.12</v>
      </c>
      <c r="I284" s="133">
        <v>306.55</v>
      </c>
      <c r="J284" s="133">
        <f>+SUM(M284-I284)</f>
        <v>1233.45</v>
      </c>
      <c r="K284" s="134">
        <v>0.3770747413676884</v>
      </c>
      <c r="L284" s="133">
        <v>399.2278824230401</v>
      </c>
      <c r="M284" s="133">
        <v>1540.0</v>
      </c>
      <c r="N284" s="133">
        <v>1140.7721175769598</v>
      </c>
      <c r="O284" s="133">
        <v>0.0</v>
      </c>
      <c r="P284" s="135">
        <f>SUM(F284-M284)</f>
        <v>104335</v>
      </c>
      <c r="Q284" s="136">
        <v>1540.0</v>
      </c>
      <c r="R284" s="135">
        <v>0.0</v>
      </c>
      <c r="S284" s="135">
        <v>0.0</v>
      </c>
      <c r="T284" s="45"/>
      <c r="U284" s="45"/>
      <c r="V284" s="136">
        <v>1347.5</v>
      </c>
      <c r="W284" s="135">
        <v>0.0</v>
      </c>
      <c r="X284" s="139" t="str">
        <f t="shared" ref="X284:X288" si="134">ifna(VLOOKUP($D284,'8.28.2023 - WIP PROJECTIONS'!$B$2:$AM$198,19,false),0)</f>
        <v>#REF!</v>
      </c>
      <c r="Y284" s="140">
        <v>0.0</v>
      </c>
      <c r="Z284" s="135">
        <v>0.0</v>
      </c>
      <c r="AA284" s="110">
        <v>0.0</v>
      </c>
      <c r="AB284" s="141">
        <v>0.0</v>
      </c>
      <c r="AC284" s="110">
        <v>0.0</v>
      </c>
      <c r="AD284" s="124">
        <v>0.0</v>
      </c>
      <c r="AE284" s="110">
        <v>0.0</v>
      </c>
      <c r="AF284" s="142">
        <v>1540.0</v>
      </c>
      <c r="AG284" s="110">
        <v>1540.0</v>
      </c>
      <c r="AH284" s="124">
        <v>0.0</v>
      </c>
      <c r="AI284" s="110">
        <v>0.0</v>
      </c>
      <c r="AJ284" s="124" t="str">
        <f t="shared" ref="AJ284:AJ288" si="135">IFNA(SUM(AH284-VLOOKUP($D284,'1.29.24 - WIP PROJECTIONS'!$D$2:$AO$214,30,FALSE)), "JOB NOT LISTED PRV WK")</f>
        <v>#REF!</v>
      </c>
      <c r="AK284" s="45"/>
      <c r="AL284" s="103"/>
      <c r="AM284" s="124" t="str">
        <f t="shared" ref="AM284:AM288" si="136">IFNA(SUM(AK284-VLOOKUP($D284,'2.20.24 - WIP PROJECTIONS'!$D$2:$AO$214,33,FALSE)), "JOB NOT LISTED PRV WK")</f>
        <v>#REF!</v>
      </c>
      <c r="AN284" s="142">
        <v>1155.0</v>
      </c>
      <c r="AO284" s="110">
        <v>1155.0</v>
      </c>
      <c r="AP284" s="124" t="str">
        <f t="shared" ref="AP284:AP288" si="137">IFNA(SUM(AN284-VLOOKUP($D284,'4.1.24 - WIP PROJECTIONS'!$D$2:$AO$214,36,FALSE)), "JOB NOT LISTED PRV WK")</f>
        <v>#REF!</v>
      </c>
      <c r="AQ284" s="107"/>
      <c r="AR284" s="110">
        <v>0.0</v>
      </c>
      <c r="AS284" s="124" t="str">
        <f t="shared" ref="AS284:AS288" si="138">IFNA(SUM(AQ284-VLOOKUP($D284,' 5.6.24 - WIP PROJECTIONS'!$D$2:$AV$214,39,FALSE)), "JOB NOT LISTED PRV WK")</f>
        <v>#REF!</v>
      </c>
      <c r="AT284" s="107"/>
      <c r="AU284" s="110">
        <v>0.0</v>
      </c>
      <c r="AV284" s="142">
        <v>1155.0</v>
      </c>
      <c r="AW284" s="110">
        <v>1155.0</v>
      </c>
      <c r="AX284" s="107"/>
      <c r="AY284" s="110">
        <v>0.0</v>
      </c>
      <c r="AZ284" s="107"/>
      <c r="BA284" s="110">
        <v>0.0</v>
      </c>
      <c r="BB284" s="124" t="str">
        <f t="shared" ref="BB284:BB288" si="139">IFNA(SUM(AZ284-VLOOKUP($D284,'8.26.24 - WIP PROJECTIONS'!$D$2:$BX$214,48,FALSE)), AZ284)</f>
        <v>#REF!</v>
      </c>
      <c r="BC284" s="142">
        <v>770.0</v>
      </c>
      <c r="BD284" s="110">
        <v>770.0</v>
      </c>
      <c r="BE284" s="129" t="str">
        <f t="shared" ref="BE284:BE288" si="140">IFNA(SUM(BC284-VLOOKUP($D284,'10.14.24 - WIP PROJECTIONS'!$D$2:$BX$214,51,FALSE)), BC284)</f>
        <v>#REF!</v>
      </c>
      <c r="BF284" s="107"/>
      <c r="BG284" s="103"/>
      <c r="BH284" s="124" t="str">
        <f t="shared" ref="BH284:BH288" si="141">IFNA(SUM(BF284-VLOOKUP($D284,'10.28.24 - WIP PROJECTIONS'!$D$2:$BX$214,54,FALSE)), BF284)</f>
        <v>#REF!</v>
      </c>
      <c r="BI284" s="107"/>
      <c r="BJ284" s="103"/>
      <c r="BK284" s="124" t="str">
        <f t="shared" ref="BK284:BK288" si="142">IFNA(SUM(BI284-VLOOKUP($D284,'12.2.24 - WIP PROJECTIONS'!$D$2:$BX$214,57,FALSE)), BI284)</f>
        <v>#REF!</v>
      </c>
      <c r="BL284" s="107"/>
      <c r="BM284" s="103"/>
      <c r="BN284" s="124" t="str">
        <f t="shared" ref="BN284:BN288" si="143">IFNA(SUM(BL284-VLOOKUP($D284,'12.9.24 - WIP PROJECTIONS'!$D$2:$BX$214,60,FALSE)), BL284)</f>
        <v>#REF!</v>
      </c>
      <c r="BO284" s="109">
        <v>1540.0</v>
      </c>
      <c r="BP284" s="110">
        <v>1540.0</v>
      </c>
      <c r="BQ284" s="107"/>
      <c r="BR284" s="103"/>
      <c r="BS284" s="117" t="str">
        <f t="shared" si="30"/>
        <v>#REF!</v>
      </c>
      <c r="BT284" s="107"/>
      <c r="BU284" s="103"/>
      <c r="BV284" s="107"/>
      <c r="BW284" s="117" t="str">
        <f t="shared" si="131"/>
        <v>#REF!</v>
      </c>
      <c r="BX284" s="112"/>
      <c r="BY284" s="110">
        <v>0.0</v>
      </c>
      <c r="BZ284" s="2"/>
      <c r="CA284" s="2"/>
      <c r="CB284" s="112"/>
      <c r="CC284" s="110">
        <v>0.0</v>
      </c>
      <c r="CD284" s="112"/>
      <c r="CE284" s="110">
        <v>0.0</v>
      </c>
      <c r="CF284" s="112"/>
      <c r="CG284" s="110">
        <v>0.0</v>
      </c>
      <c r="CH284" s="112"/>
      <c r="CI284" s="110">
        <v>0.0</v>
      </c>
      <c r="CJ284" s="112"/>
      <c r="CK284" s="110">
        <v>0.0</v>
      </c>
      <c r="CL284" s="112"/>
      <c r="CM284" s="110">
        <v>0.0</v>
      </c>
      <c r="CN284" s="112"/>
      <c r="CO284" s="110">
        <v>0.0</v>
      </c>
      <c r="CP284" s="112"/>
      <c r="CQ284" s="110">
        <v>0.0</v>
      </c>
      <c r="CR284" s="113">
        <f t="shared" si="45"/>
        <v>1540</v>
      </c>
      <c r="CS284" s="113">
        <f t="shared" si="26"/>
        <v>0</v>
      </c>
      <c r="CT284" s="1"/>
      <c r="CU284" s="114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16"/>
      <c r="DH284" s="116"/>
      <c r="DI284" s="116"/>
      <c r="DJ284" s="116"/>
      <c r="DK284" s="116"/>
      <c r="DL284" s="1"/>
      <c r="DM284" s="1"/>
      <c r="DN284" s="1"/>
      <c r="DO284" s="1"/>
      <c r="DP284" s="1"/>
    </row>
    <row r="285">
      <c r="A285" s="93"/>
      <c r="B285" s="244" t="s">
        <v>538</v>
      </c>
      <c r="C285" s="208" t="s">
        <v>547</v>
      </c>
      <c r="D285" s="96" t="s">
        <v>548</v>
      </c>
      <c r="E285" s="97" t="str">
        <f t="shared" si="27"/>
        <v>N/A</v>
      </c>
      <c r="F285" s="98"/>
      <c r="G285" s="98"/>
      <c r="H285" s="98"/>
      <c r="I285" s="98"/>
      <c r="J285" s="98"/>
      <c r="K285" s="99"/>
      <c r="L285" s="98"/>
      <c r="M285" s="98"/>
      <c r="N285" s="98"/>
      <c r="O285" s="98"/>
      <c r="P285" s="98"/>
      <c r="Q285" s="100"/>
      <c r="R285" s="98"/>
      <c r="S285" s="122"/>
      <c r="T285" s="138">
        <v>0.0</v>
      </c>
      <c r="U285" s="136">
        <v>16944.45</v>
      </c>
      <c r="V285" s="138">
        <v>0.0</v>
      </c>
      <c r="W285" s="138">
        <v>0.0</v>
      </c>
      <c r="X285" s="139" t="str">
        <f t="shared" si="134"/>
        <v>#REF!</v>
      </c>
      <c r="Y285" s="140">
        <v>0.0</v>
      </c>
      <c r="Z285" s="136">
        <v>41415.2</v>
      </c>
      <c r="AA285" s="110">
        <v>41415.2</v>
      </c>
      <c r="AB285" s="141">
        <v>0.0</v>
      </c>
      <c r="AC285" s="110">
        <v>0.0</v>
      </c>
      <c r="AD285" s="124">
        <v>0.0</v>
      </c>
      <c r="AE285" s="110">
        <v>0.0</v>
      </c>
      <c r="AF285" s="124">
        <v>0.0</v>
      </c>
      <c r="AG285" s="110">
        <v>0.0</v>
      </c>
      <c r="AH285" s="124">
        <v>0.0</v>
      </c>
      <c r="AI285" s="110">
        <v>0.0</v>
      </c>
      <c r="AJ285" s="124" t="str">
        <f t="shared" si="135"/>
        <v>#REF!</v>
      </c>
      <c r="AK285" s="45"/>
      <c r="AL285" s="103"/>
      <c r="AM285" s="142" t="str">
        <f t="shared" si="136"/>
        <v>#REF!</v>
      </c>
      <c r="AN285" s="142">
        <v>19455.9</v>
      </c>
      <c r="AO285" s="110">
        <v>19455.9</v>
      </c>
      <c r="AP285" s="124" t="str">
        <f t="shared" si="137"/>
        <v>#REF!</v>
      </c>
      <c r="AQ285" s="107"/>
      <c r="AR285" s="110">
        <v>0.0</v>
      </c>
      <c r="AS285" s="129" t="str">
        <f t="shared" si="138"/>
        <v>#REF!</v>
      </c>
      <c r="AT285" s="142">
        <v>43721.0</v>
      </c>
      <c r="AU285" s="110">
        <v>43721.0</v>
      </c>
      <c r="AV285" s="107"/>
      <c r="AW285" s="110">
        <v>0.0</v>
      </c>
      <c r="AX285" s="107"/>
      <c r="AY285" s="110">
        <v>0.0</v>
      </c>
      <c r="AZ285" s="107"/>
      <c r="BA285" s="110">
        <v>0.0</v>
      </c>
      <c r="BB285" s="124" t="str">
        <f t="shared" si="139"/>
        <v>#REF!</v>
      </c>
      <c r="BC285" s="107"/>
      <c r="BD285" s="103"/>
      <c r="BE285" s="129" t="str">
        <f t="shared" si="140"/>
        <v>#REF!</v>
      </c>
      <c r="BF285" s="107"/>
      <c r="BG285" s="103"/>
      <c r="BH285" s="124" t="str">
        <f t="shared" si="141"/>
        <v>#REF!</v>
      </c>
      <c r="BI285" s="107"/>
      <c r="BJ285" s="103"/>
      <c r="BK285" s="124" t="str">
        <f t="shared" si="142"/>
        <v>#REF!</v>
      </c>
      <c r="BL285" s="107"/>
      <c r="BM285" s="103"/>
      <c r="BN285" s="124" t="str">
        <f t="shared" si="143"/>
        <v>#REF!</v>
      </c>
      <c r="BO285" s="107"/>
      <c r="BP285" s="103"/>
      <c r="BQ285" s="107"/>
      <c r="BR285" s="103"/>
      <c r="BS285" s="117" t="str">
        <f t="shared" si="30"/>
        <v>#REF!</v>
      </c>
      <c r="BT285" s="107"/>
      <c r="BU285" s="103"/>
      <c r="BV285" s="107"/>
      <c r="BW285" s="117" t="str">
        <f t="shared" si="131"/>
        <v>#REF!</v>
      </c>
      <c r="BX285" s="112"/>
      <c r="BY285" s="110">
        <v>0.0</v>
      </c>
      <c r="BZ285" s="2"/>
      <c r="CA285" s="2"/>
      <c r="CB285" s="112"/>
      <c r="CC285" s="110">
        <v>0.0</v>
      </c>
      <c r="CD285" s="112"/>
      <c r="CE285" s="110">
        <v>0.0</v>
      </c>
      <c r="CF285" s="112"/>
      <c r="CG285" s="110">
        <v>0.0</v>
      </c>
      <c r="CH285" s="112"/>
      <c r="CI285" s="110">
        <v>0.0</v>
      </c>
      <c r="CJ285" s="112"/>
      <c r="CK285" s="110">
        <v>0.0</v>
      </c>
      <c r="CL285" s="112"/>
      <c r="CM285" s="110">
        <v>0.0</v>
      </c>
      <c r="CN285" s="112"/>
      <c r="CO285" s="110">
        <v>0.0</v>
      </c>
      <c r="CP285" s="112"/>
      <c r="CQ285" s="110">
        <v>0.0</v>
      </c>
      <c r="CR285" s="113">
        <f t="shared" si="45"/>
        <v>0</v>
      </c>
      <c r="CS285" s="113">
        <f t="shared" si="26"/>
        <v>0</v>
      </c>
      <c r="CT285" s="1"/>
      <c r="CU285" s="205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16"/>
      <c r="DH285" s="116"/>
      <c r="DI285" s="116"/>
      <c r="DJ285" s="116"/>
      <c r="DK285" s="116"/>
      <c r="DL285" s="1"/>
      <c r="DM285" s="1"/>
      <c r="DN285" s="1"/>
      <c r="DO285" s="1"/>
      <c r="DP285" s="1"/>
    </row>
    <row r="286">
      <c r="A286" s="161"/>
      <c r="B286" s="244" t="s">
        <v>538</v>
      </c>
      <c r="C286" s="208" t="s">
        <v>549</v>
      </c>
      <c r="D286" s="197" t="s">
        <v>550</v>
      </c>
      <c r="E286" s="97" t="str">
        <f t="shared" si="27"/>
        <v>N/A</v>
      </c>
      <c r="F286" s="133">
        <v>166000.0</v>
      </c>
      <c r="G286" s="133">
        <v>124500.0</v>
      </c>
      <c r="H286" s="133">
        <f t="shared" ref="H286:H288" si="145">SUM(F286-G286)</f>
        <v>41500</v>
      </c>
      <c r="I286" s="133">
        <v>30884.6</v>
      </c>
      <c r="J286" s="133">
        <f t="shared" ref="J286:J288" si="146">+SUM(M286-I286)</f>
        <v>64255.4</v>
      </c>
      <c r="K286" s="134">
        <v>24.806907630522087</v>
      </c>
      <c r="L286" s="133">
        <v>41179.46666666666</v>
      </c>
      <c r="M286" s="133">
        <v>95140.0</v>
      </c>
      <c r="N286" s="133">
        <v>53960.53333333334</v>
      </c>
      <c r="O286" s="133">
        <v>0.0</v>
      </c>
      <c r="P286" s="135">
        <f t="shared" ref="P286:P288" si="147">SUM(F286-M286)</f>
        <v>70860</v>
      </c>
      <c r="Q286" s="136">
        <v>87780.0</v>
      </c>
      <c r="R286" s="135">
        <v>0.0</v>
      </c>
      <c r="S286" s="138">
        <f>SUM(70860)-70860</f>
        <v>0</v>
      </c>
      <c r="T286" s="160"/>
      <c r="U286" s="160"/>
      <c r="V286" s="160"/>
      <c r="W286" s="135">
        <v>0.0</v>
      </c>
      <c r="X286" s="139" t="str">
        <f t="shared" si="134"/>
        <v>#REF!</v>
      </c>
      <c r="Y286" s="140">
        <v>0.0</v>
      </c>
      <c r="Z286" s="135">
        <v>0.0</v>
      </c>
      <c r="AA286" s="110">
        <v>0.0</v>
      </c>
      <c r="AB286" s="141">
        <v>0.0</v>
      </c>
      <c r="AC286" s="110">
        <v>0.0</v>
      </c>
      <c r="AD286" s="124">
        <v>0.0</v>
      </c>
      <c r="AE286" s="110">
        <v>0.0</v>
      </c>
      <c r="AF286" s="124">
        <v>0.0</v>
      </c>
      <c r="AG286" s="110">
        <v>0.0</v>
      </c>
      <c r="AH286" s="124">
        <v>0.0</v>
      </c>
      <c r="AI286" s="110">
        <v>0.0</v>
      </c>
      <c r="AJ286" s="124" t="str">
        <f t="shared" si="135"/>
        <v>#REF!</v>
      </c>
      <c r="AK286" s="142">
        <v>39360.0</v>
      </c>
      <c r="AL286" s="110">
        <v>39360.0</v>
      </c>
      <c r="AM286" s="124" t="str">
        <f t="shared" si="136"/>
        <v>#REF!</v>
      </c>
      <c r="AN286" s="142">
        <f t="shared" ref="AN286:AO286" si="144">14560+32260</f>
        <v>46820</v>
      </c>
      <c r="AO286" s="110">
        <f t="shared" si="144"/>
        <v>46820</v>
      </c>
      <c r="AP286" s="124" t="str">
        <f t="shared" si="137"/>
        <v>#REF!</v>
      </c>
      <c r="AQ286" s="142">
        <v>59580.0</v>
      </c>
      <c r="AR286" s="110">
        <v>59580.0</v>
      </c>
      <c r="AS286" s="124" t="str">
        <f t="shared" si="138"/>
        <v>#REF!</v>
      </c>
      <c r="AT286" s="107"/>
      <c r="AU286" s="110">
        <v>0.0</v>
      </c>
      <c r="AV286" s="107"/>
      <c r="AW286" s="110">
        <v>0.0</v>
      </c>
      <c r="AX286" s="107"/>
      <c r="AY286" s="110">
        <v>0.0</v>
      </c>
      <c r="AZ286" s="107"/>
      <c r="BA286" s="110">
        <v>0.0</v>
      </c>
      <c r="BB286" s="124" t="str">
        <f t="shared" si="139"/>
        <v>#REF!</v>
      </c>
      <c r="BC286" s="107"/>
      <c r="BD286" s="103"/>
      <c r="BE286" s="129" t="str">
        <f t="shared" si="140"/>
        <v>#REF!</v>
      </c>
      <c r="BF286" s="107"/>
      <c r="BG286" s="103"/>
      <c r="BH286" s="124" t="str">
        <f t="shared" si="141"/>
        <v>#REF!</v>
      </c>
      <c r="BI286" s="107"/>
      <c r="BJ286" s="103"/>
      <c r="BK286" s="124" t="str">
        <f t="shared" si="142"/>
        <v>#REF!</v>
      </c>
      <c r="BL286" s="107"/>
      <c r="BM286" s="103"/>
      <c r="BN286" s="124" t="str">
        <f t="shared" si="143"/>
        <v>#REF!</v>
      </c>
      <c r="BO286" s="107"/>
      <c r="BP286" s="103"/>
      <c r="BQ286" s="107"/>
      <c r="BR286" s="103"/>
      <c r="BS286" s="117" t="str">
        <f t="shared" si="30"/>
        <v>#REF!</v>
      </c>
      <c r="BT286" s="107"/>
      <c r="BU286" s="103"/>
      <c r="BV286" s="107"/>
      <c r="BW286" s="117" t="str">
        <f t="shared" si="131"/>
        <v>#REF!</v>
      </c>
      <c r="BX286" s="112"/>
      <c r="BY286" s="110">
        <v>0.0</v>
      </c>
      <c r="BZ286" s="2"/>
      <c r="CA286" s="2"/>
      <c r="CB286" s="112"/>
      <c r="CC286" s="110">
        <v>0.0</v>
      </c>
      <c r="CD286" s="112"/>
      <c r="CE286" s="110">
        <v>0.0</v>
      </c>
      <c r="CF286" s="112"/>
      <c r="CG286" s="110">
        <v>0.0</v>
      </c>
      <c r="CH286" s="112"/>
      <c r="CI286" s="110">
        <v>0.0</v>
      </c>
      <c r="CJ286" s="112"/>
      <c r="CK286" s="110">
        <v>0.0</v>
      </c>
      <c r="CL286" s="112"/>
      <c r="CM286" s="110">
        <v>0.0</v>
      </c>
      <c r="CN286" s="112"/>
      <c r="CO286" s="110">
        <v>0.0</v>
      </c>
      <c r="CP286" s="112"/>
      <c r="CQ286" s="110">
        <v>0.0</v>
      </c>
      <c r="CR286" s="113">
        <f t="shared" si="45"/>
        <v>0</v>
      </c>
      <c r="CS286" s="113">
        <f t="shared" si="26"/>
        <v>0</v>
      </c>
      <c r="CT286" s="1"/>
      <c r="CU286" s="114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16"/>
      <c r="DH286" s="116"/>
      <c r="DI286" s="116"/>
      <c r="DJ286" s="116"/>
      <c r="DK286" s="116"/>
      <c r="DL286" s="1"/>
      <c r="DM286" s="1"/>
      <c r="DN286" s="1"/>
      <c r="DO286" s="1"/>
      <c r="DP286" s="1"/>
    </row>
    <row r="287">
      <c r="A287" s="161"/>
      <c r="B287" s="244" t="s">
        <v>538</v>
      </c>
      <c r="C287" s="208" t="s">
        <v>551</v>
      </c>
      <c r="D287" s="96" t="s">
        <v>552</v>
      </c>
      <c r="E287" s="97" t="str">
        <f t="shared" si="27"/>
        <v>N/A</v>
      </c>
      <c r="F287" s="133">
        <v>150000.0</v>
      </c>
      <c r="G287" s="133">
        <v>89446.14</v>
      </c>
      <c r="H287" s="133">
        <f t="shared" si="145"/>
        <v>60553.86</v>
      </c>
      <c r="I287" s="133">
        <v>61945.78</v>
      </c>
      <c r="J287" s="133">
        <f t="shared" si="146"/>
        <v>43154.22</v>
      </c>
      <c r="K287" s="134">
        <v>69.25483872193927</v>
      </c>
      <c r="L287" s="133">
        <v>103882.2580829089</v>
      </c>
      <c r="M287" s="133">
        <v>105100.0</v>
      </c>
      <c r="N287" s="133">
        <v>1217.741917091105</v>
      </c>
      <c r="O287" s="133">
        <v>0.0</v>
      </c>
      <c r="P287" s="135">
        <f t="shared" si="147"/>
        <v>44900</v>
      </c>
      <c r="Q287" s="100"/>
      <c r="R287" s="98"/>
      <c r="S287" s="98"/>
      <c r="T287" s="45"/>
      <c r="U287" s="209">
        <v>0.0</v>
      </c>
      <c r="V287" s="157">
        <v>105100.0</v>
      </c>
      <c r="W287" s="135">
        <v>0.0</v>
      </c>
      <c r="X287" s="139" t="str">
        <f t="shared" si="134"/>
        <v>#REF!</v>
      </c>
      <c r="Y287" s="140">
        <v>0.0</v>
      </c>
      <c r="Z287" s="135">
        <v>0.0</v>
      </c>
      <c r="AA287" s="110">
        <v>0.0</v>
      </c>
      <c r="AB287" s="141">
        <v>0.0</v>
      </c>
      <c r="AC287" s="110">
        <v>0.0</v>
      </c>
      <c r="AD287" s="124">
        <v>0.0</v>
      </c>
      <c r="AE287" s="110">
        <v>0.0</v>
      </c>
      <c r="AF287" s="124">
        <v>0.0</v>
      </c>
      <c r="AG287" s="110">
        <v>0.0</v>
      </c>
      <c r="AH287" s="124">
        <v>0.0</v>
      </c>
      <c r="AI287" s="110">
        <v>0.0</v>
      </c>
      <c r="AJ287" s="124" t="str">
        <f t="shared" si="135"/>
        <v>#REF!</v>
      </c>
      <c r="AK287" s="107"/>
      <c r="AL287" s="103"/>
      <c r="AM287" s="124" t="str">
        <f t="shared" si="136"/>
        <v>#REF!</v>
      </c>
      <c r="AN287" s="107"/>
      <c r="AO287" s="103"/>
      <c r="AP287" s="124" t="str">
        <f t="shared" si="137"/>
        <v>#REF!</v>
      </c>
      <c r="AQ287" s="107"/>
      <c r="AR287" s="110">
        <v>0.0</v>
      </c>
      <c r="AS287" s="124" t="str">
        <f t="shared" si="138"/>
        <v>#REF!</v>
      </c>
      <c r="AT287" s="107"/>
      <c r="AU287" s="110">
        <v>0.0</v>
      </c>
      <c r="AV287" s="107"/>
      <c r="AW287" s="110">
        <v>0.0</v>
      </c>
      <c r="AX287" s="142">
        <v>105000.0</v>
      </c>
      <c r="AY287" s="110">
        <v>105000.0</v>
      </c>
      <c r="AZ287" s="107"/>
      <c r="BA287" s="110">
        <v>0.0</v>
      </c>
      <c r="BB287" s="124" t="str">
        <f t="shared" si="139"/>
        <v>#REF!</v>
      </c>
      <c r="BC287" s="107"/>
      <c r="BD287" s="103"/>
      <c r="BE287" s="129" t="str">
        <f t="shared" si="140"/>
        <v>#REF!</v>
      </c>
      <c r="BF287" s="107"/>
      <c r="BG287" s="103"/>
      <c r="BH287" s="124" t="str">
        <f t="shared" si="141"/>
        <v>#REF!</v>
      </c>
      <c r="BI287" s="107"/>
      <c r="BJ287" s="103"/>
      <c r="BK287" s="124" t="str">
        <f t="shared" si="142"/>
        <v>#REF!</v>
      </c>
      <c r="BL287" s="107"/>
      <c r="BM287" s="103"/>
      <c r="BN287" s="124" t="str">
        <f t="shared" si="143"/>
        <v>#REF!</v>
      </c>
      <c r="BO287" s="107"/>
      <c r="BP287" s="103"/>
      <c r="BQ287" s="107"/>
      <c r="BR287" s="103"/>
      <c r="BS287" s="107" t="str">
        <f t="shared" si="30"/>
        <v>#REF!</v>
      </c>
      <c r="BT287" s="107"/>
      <c r="BU287" s="103"/>
      <c r="BV287" s="107"/>
      <c r="BW287" s="117" t="str">
        <f t="shared" si="131"/>
        <v>#REF!</v>
      </c>
      <c r="BX287" s="112"/>
      <c r="BY287" s="110">
        <v>0.0</v>
      </c>
      <c r="BZ287" s="2"/>
      <c r="CA287" s="2"/>
      <c r="CB287" s="112"/>
      <c r="CC287" s="110">
        <v>0.0</v>
      </c>
      <c r="CD287" s="112"/>
      <c r="CE287" s="110">
        <v>0.0</v>
      </c>
      <c r="CF287" s="112"/>
      <c r="CG287" s="110">
        <v>0.0</v>
      </c>
      <c r="CH287" s="112"/>
      <c r="CI287" s="110">
        <v>0.0</v>
      </c>
      <c r="CJ287" s="112"/>
      <c r="CK287" s="110">
        <v>0.0</v>
      </c>
      <c r="CL287" s="112"/>
      <c r="CM287" s="110">
        <v>0.0</v>
      </c>
      <c r="CN287" s="112"/>
      <c r="CO287" s="110">
        <v>0.0</v>
      </c>
      <c r="CP287" s="112"/>
      <c r="CQ287" s="110">
        <v>0.0</v>
      </c>
      <c r="CR287" s="113">
        <f t="shared" si="45"/>
        <v>0</v>
      </c>
      <c r="CS287" s="113">
        <f t="shared" si="26"/>
        <v>0</v>
      </c>
      <c r="CT287" s="1"/>
      <c r="CU287" s="114"/>
      <c r="CV287" s="1"/>
      <c r="CW287" s="1"/>
      <c r="CX287" s="196"/>
      <c r="CY287" s="1"/>
      <c r="CZ287" s="1"/>
      <c r="DA287" s="116"/>
      <c r="DB287" s="1"/>
      <c r="DC287" s="1"/>
      <c r="DD287" s="1"/>
      <c r="DE287" s="1"/>
      <c r="DF287" s="1"/>
      <c r="DG287" s="116"/>
      <c r="DH287" s="116"/>
      <c r="DI287" s="116"/>
      <c r="DJ287" s="116"/>
      <c r="DK287" s="116"/>
      <c r="DL287" s="1"/>
      <c r="DM287" s="1"/>
      <c r="DN287" s="1"/>
      <c r="DO287" s="1"/>
      <c r="DP287" s="1"/>
    </row>
    <row r="288">
      <c r="A288" s="161"/>
      <c r="B288" s="244" t="s">
        <v>538</v>
      </c>
      <c r="C288" s="208" t="s">
        <v>553</v>
      </c>
      <c r="D288" s="96" t="s">
        <v>554</v>
      </c>
      <c r="E288" s="97" t="str">
        <f t="shared" si="27"/>
        <v>N/A</v>
      </c>
      <c r="F288" s="133">
        <v>300000.0</v>
      </c>
      <c r="G288" s="133">
        <v>270000.0</v>
      </c>
      <c r="H288" s="133">
        <f t="shared" si="145"/>
        <v>30000</v>
      </c>
      <c r="I288" s="133">
        <v>160925.79</v>
      </c>
      <c r="J288" s="133">
        <f t="shared" si="146"/>
        <v>18101.31</v>
      </c>
      <c r="K288" s="134">
        <v>59.60214444444444</v>
      </c>
      <c r="L288" s="133">
        <v>178806.43333333332</v>
      </c>
      <c r="M288" s="133">
        <v>179027.1</v>
      </c>
      <c r="N288" s="133">
        <v>220.66666666667908</v>
      </c>
      <c r="O288" s="133">
        <v>0.0</v>
      </c>
      <c r="P288" s="135">
        <f t="shared" si="147"/>
        <v>120972.9</v>
      </c>
      <c r="Q288" s="100"/>
      <c r="R288" s="136">
        <v>93936.45</v>
      </c>
      <c r="S288" s="135">
        <v>0.0</v>
      </c>
      <c r="T288" s="138">
        <v>97000.0</v>
      </c>
      <c r="U288" s="251">
        <v>0.0</v>
      </c>
      <c r="V288" s="45"/>
      <c r="W288" s="98"/>
      <c r="X288" s="139" t="str">
        <f t="shared" si="134"/>
        <v>#REF!</v>
      </c>
      <c r="Y288" s="140">
        <v>0.0</v>
      </c>
      <c r="Z288" s="98"/>
      <c r="AA288" s="110">
        <v>0.0</v>
      </c>
      <c r="AB288" s="141">
        <v>0.0</v>
      </c>
      <c r="AC288" s="110">
        <v>0.0</v>
      </c>
      <c r="AD288" s="124">
        <v>0.0</v>
      </c>
      <c r="AE288" s="110">
        <v>0.0</v>
      </c>
      <c r="AF288" s="142">
        <v>55185.96</v>
      </c>
      <c r="AG288" s="110">
        <v>55185.96</v>
      </c>
      <c r="AH288" s="142">
        <v>17966.77</v>
      </c>
      <c r="AI288" s="110">
        <v>17966.77</v>
      </c>
      <c r="AJ288" s="124" t="str">
        <f t="shared" si="135"/>
        <v>#REF!</v>
      </c>
      <c r="AK288" s="124">
        <v>0.0</v>
      </c>
      <c r="AL288" s="110">
        <v>0.0</v>
      </c>
      <c r="AM288" s="124" t="str">
        <f t="shared" si="136"/>
        <v>#REF!</v>
      </c>
      <c r="AN288" s="107"/>
      <c r="AO288" s="103"/>
      <c r="AP288" s="124" t="str">
        <f t="shared" si="137"/>
        <v>#REF!</v>
      </c>
      <c r="AQ288" s="142">
        <v>113431.7</v>
      </c>
      <c r="AR288" s="110">
        <v>113431.7</v>
      </c>
      <c r="AS288" s="124" t="str">
        <f t="shared" si="138"/>
        <v>#REF!</v>
      </c>
      <c r="AT288" s="107"/>
      <c r="AU288" s="110">
        <v>0.0</v>
      </c>
      <c r="AV288" s="107"/>
      <c r="AW288" s="110">
        <v>0.0</v>
      </c>
      <c r="AX288" s="107"/>
      <c r="AY288" s="110">
        <v>0.0</v>
      </c>
      <c r="AZ288" s="107"/>
      <c r="BA288" s="110">
        <v>0.0</v>
      </c>
      <c r="BB288" s="124" t="str">
        <f t="shared" si="139"/>
        <v>#REF!</v>
      </c>
      <c r="BC288" s="142">
        <v>19488.73</v>
      </c>
      <c r="BD288" s="110">
        <v>19488.73</v>
      </c>
      <c r="BE288" s="129" t="str">
        <f t="shared" si="140"/>
        <v>#REF!</v>
      </c>
      <c r="BF288" s="107"/>
      <c r="BG288" s="103"/>
      <c r="BH288" s="124" t="str">
        <f t="shared" si="141"/>
        <v>#REF!</v>
      </c>
      <c r="BI288" s="107"/>
      <c r="BJ288" s="103"/>
      <c r="BK288" s="124" t="str">
        <f t="shared" si="142"/>
        <v>#REF!</v>
      </c>
      <c r="BL288" s="107"/>
      <c r="BM288" s="103"/>
      <c r="BN288" s="124" t="str">
        <f t="shared" si="143"/>
        <v>#REF!</v>
      </c>
      <c r="BO288" s="107"/>
      <c r="BP288" s="103"/>
      <c r="BQ288" s="107"/>
      <c r="BR288" s="103"/>
      <c r="BS288" s="117" t="str">
        <f t="shared" si="30"/>
        <v>#REF!</v>
      </c>
      <c r="BT288" s="107"/>
      <c r="BU288" s="103"/>
      <c r="BV288" s="107"/>
      <c r="BW288" s="117" t="str">
        <f t="shared" si="131"/>
        <v>#REF!</v>
      </c>
      <c r="BX288" s="112"/>
      <c r="BY288" s="110">
        <v>0.0</v>
      </c>
      <c r="BZ288" s="2"/>
      <c r="CA288" s="2"/>
      <c r="CB288" s="112"/>
      <c r="CC288" s="110">
        <v>0.0</v>
      </c>
      <c r="CD288" s="112"/>
      <c r="CE288" s="110">
        <v>0.0</v>
      </c>
      <c r="CF288" s="112"/>
      <c r="CG288" s="110">
        <v>0.0</v>
      </c>
      <c r="CH288" s="112"/>
      <c r="CI288" s="110">
        <v>0.0</v>
      </c>
      <c r="CJ288" s="112"/>
      <c r="CK288" s="110">
        <v>0.0</v>
      </c>
      <c r="CL288" s="112"/>
      <c r="CM288" s="110">
        <v>0.0</v>
      </c>
      <c r="CN288" s="112"/>
      <c r="CO288" s="110">
        <v>0.0</v>
      </c>
      <c r="CP288" s="112"/>
      <c r="CQ288" s="110">
        <v>0.0</v>
      </c>
      <c r="CR288" s="113">
        <f t="shared" si="45"/>
        <v>0</v>
      </c>
      <c r="CS288" s="113">
        <f t="shared" si="26"/>
        <v>0</v>
      </c>
      <c r="CT288" s="1"/>
      <c r="CU288" s="114"/>
      <c r="CV288" s="1"/>
      <c r="CW288" s="1"/>
      <c r="CX288" s="1"/>
      <c r="CY288" s="1"/>
      <c r="CZ288" s="1"/>
      <c r="DA288" s="1"/>
      <c r="DB288" s="1"/>
      <c r="DC288" s="1"/>
      <c r="DD288" s="1"/>
      <c r="DE288" s="61"/>
      <c r="DF288" s="61"/>
      <c r="DG288" s="115"/>
      <c r="DH288" s="116"/>
      <c r="DI288" s="116"/>
      <c r="DJ288" s="116"/>
      <c r="DK288" s="116"/>
      <c r="DL288" s="1"/>
      <c r="DM288" s="1"/>
      <c r="DN288" s="1"/>
      <c r="DO288" s="1"/>
      <c r="DP288" s="1"/>
    </row>
    <row r="289">
      <c r="A289" s="161"/>
      <c r="B289" s="244" t="s">
        <v>538</v>
      </c>
      <c r="C289" s="208">
        <v>25406.0</v>
      </c>
      <c r="D289" s="96" t="s">
        <v>540</v>
      </c>
      <c r="E289" s="97" t="str">
        <f t="shared" si="27"/>
        <v>N/A</v>
      </c>
      <c r="F289" s="98"/>
      <c r="G289" s="98"/>
      <c r="H289" s="98"/>
      <c r="I289" s="98"/>
      <c r="J289" s="98"/>
      <c r="K289" s="99"/>
      <c r="L289" s="98"/>
      <c r="M289" s="98"/>
      <c r="N289" s="98"/>
      <c r="O289" s="98"/>
      <c r="P289" s="98"/>
      <c r="Q289" s="100"/>
      <c r="R289" s="98"/>
      <c r="S289" s="98"/>
      <c r="T289" s="45"/>
      <c r="U289" s="45"/>
      <c r="V289" s="45"/>
      <c r="W289" s="45"/>
      <c r="X289" s="101"/>
      <c r="Y289" s="102"/>
      <c r="Z289" s="45"/>
      <c r="AA289" s="103"/>
      <c r="AB289" s="104"/>
      <c r="AC289" s="105"/>
      <c r="AD289" s="106"/>
      <c r="AE289" s="103"/>
      <c r="AF289" s="106"/>
      <c r="AG289" s="103"/>
      <c r="AH289" s="107"/>
      <c r="AI289" s="103"/>
      <c r="AJ289" s="107"/>
      <c r="AK289" s="106"/>
      <c r="AL289" s="103"/>
      <c r="AM289" s="107"/>
      <c r="AN289" s="107"/>
      <c r="AO289" s="103"/>
      <c r="AP289" s="107"/>
      <c r="AQ289" s="108"/>
      <c r="AR289" s="103"/>
      <c r="AS289" s="107"/>
      <c r="AT289" s="107"/>
      <c r="AU289" s="103"/>
      <c r="AV289" s="107"/>
      <c r="AW289" s="103"/>
      <c r="AX289" s="107"/>
      <c r="AY289" s="103"/>
      <c r="AZ289" s="107"/>
      <c r="BA289" s="103"/>
      <c r="BB289" s="107"/>
      <c r="BC289" s="107"/>
      <c r="BD289" s="103"/>
      <c r="BE289" s="48"/>
      <c r="BF289" s="107"/>
      <c r="BG289" s="103"/>
      <c r="BH289" s="107"/>
      <c r="BI289" s="107"/>
      <c r="BJ289" s="103"/>
      <c r="BK289" s="107"/>
      <c r="BL289" s="106"/>
      <c r="BM289" s="103"/>
      <c r="BN289" s="107"/>
      <c r="BO289" s="107"/>
      <c r="BP289" s="103"/>
      <c r="BQ289" s="107"/>
      <c r="BR289" s="103"/>
      <c r="BS289" s="117" t="str">
        <f t="shared" si="30"/>
        <v>#REF!</v>
      </c>
      <c r="BT289" s="107"/>
      <c r="BU289" s="103"/>
      <c r="BV289" s="107"/>
      <c r="BW289" s="117" t="str">
        <f t="shared" si="131"/>
        <v>#REF!</v>
      </c>
      <c r="BX289" s="112"/>
      <c r="BY289" s="110">
        <v>0.0</v>
      </c>
      <c r="BZ289" s="2"/>
      <c r="CA289" s="2"/>
      <c r="CB289" s="112"/>
      <c r="CC289" s="110">
        <v>0.0</v>
      </c>
      <c r="CD289" s="112"/>
      <c r="CE289" s="110">
        <v>0.0</v>
      </c>
      <c r="CF289" s="112"/>
      <c r="CG289" s="110">
        <v>0.0</v>
      </c>
      <c r="CH289" s="112"/>
      <c r="CI289" s="110">
        <v>0.0</v>
      </c>
      <c r="CJ289" s="112"/>
      <c r="CK289" s="110">
        <v>0.0</v>
      </c>
      <c r="CL289" s="112"/>
      <c r="CM289" s="110">
        <v>0.0</v>
      </c>
      <c r="CN289" s="112"/>
      <c r="CO289" s="110">
        <v>0.0</v>
      </c>
      <c r="CP289" s="112"/>
      <c r="CQ289" s="110">
        <v>0.0</v>
      </c>
      <c r="CR289" s="113">
        <f t="shared" si="45"/>
        <v>0</v>
      </c>
      <c r="CS289" s="113">
        <f t="shared" si="26"/>
        <v>0</v>
      </c>
      <c r="CT289" s="1"/>
      <c r="CU289" s="114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16"/>
      <c r="DH289" s="116"/>
      <c r="DI289" s="116"/>
      <c r="DJ289" s="116"/>
      <c r="DK289" s="116"/>
      <c r="DL289" s="1"/>
      <c r="DM289" s="1"/>
      <c r="DN289" s="1"/>
      <c r="DO289" s="1"/>
      <c r="DP289" s="1"/>
    </row>
    <row r="290">
      <c r="A290" s="93"/>
      <c r="B290" s="244" t="s">
        <v>538</v>
      </c>
      <c r="C290" s="208">
        <v>24499.0</v>
      </c>
      <c r="D290" s="96" t="s">
        <v>540</v>
      </c>
      <c r="E290" s="97" t="str">
        <f t="shared" si="27"/>
        <v>N/A</v>
      </c>
      <c r="F290" s="98"/>
      <c r="G290" s="98"/>
      <c r="H290" s="98"/>
      <c r="I290" s="98"/>
      <c r="J290" s="98"/>
      <c r="K290" s="99"/>
      <c r="L290" s="98"/>
      <c r="M290" s="98"/>
      <c r="N290" s="98"/>
      <c r="O290" s="98"/>
      <c r="P290" s="98"/>
      <c r="Q290" s="100"/>
      <c r="R290" s="98"/>
      <c r="S290" s="98"/>
      <c r="T290" s="45"/>
      <c r="U290" s="45"/>
      <c r="V290" s="45"/>
      <c r="W290" s="45"/>
      <c r="X290" s="101"/>
      <c r="Y290" s="102"/>
      <c r="Z290" s="45"/>
      <c r="AA290" s="103"/>
      <c r="AB290" s="104"/>
      <c r="AC290" s="105"/>
      <c r="AD290" s="106"/>
      <c r="AE290" s="103"/>
      <c r="AF290" s="106"/>
      <c r="AG290" s="103"/>
      <c r="AH290" s="107"/>
      <c r="AI290" s="103"/>
      <c r="AJ290" s="107"/>
      <c r="AK290" s="106"/>
      <c r="AL290" s="103"/>
      <c r="AM290" s="107"/>
      <c r="AN290" s="107"/>
      <c r="AO290" s="103"/>
      <c r="AP290" s="107"/>
      <c r="AQ290" s="108"/>
      <c r="AR290" s="103"/>
      <c r="AS290" s="107"/>
      <c r="AT290" s="107"/>
      <c r="AU290" s="103"/>
      <c r="AV290" s="107"/>
      <c r="AW290" s="103"/>
      <c r="AX290" s="107"/>
      <c r="AY290" s="103"/>
      <c r="AZ290" s="107"/>
      <c r="BA290" s="103"/>
      <c r="BB290" s="107"/>
      <c r="BC290" s="107"/>
      <c r="BD290" s="103"/>
      <c r="BE290" s="48"/>
      <c r="BF290" s="107"/>
      <c r="BG290" s="103"/>
      <c r="BH290" s="107"/>
      <c r="BI290" s="107"/>
      <c r="BJ290" s="103"/>
      <c r="BK290" s="107"/>
      <c r="BL290" s="109">
        <v>5043.99</v>
      </c>
      <c r="BM290" s="110">
        <v>5043.99</v>
      </c>
      <c r="BN290" s="107"/>
      <c r="BO290" s="107"/>
      <c r="BP290" s="103"/>
      <c r="BQ290" s="107"/>
      <c r="BR290" s="103"/>
      <c r="BS290" s="117" t="str">
        <f t="shared" si="30"/>
        <v>#REF!</v>
      </c>
      <c r="BT290" s="107"/>
      <c r="BU290" s="103"/>
      <c r="BV290" s="107"/>
      <c r="BW290" s="117" t="str">
        <f t="shared" si="131"/>
        <v>#REF!</v>
      </c>
      <c r="BX290" s="112"/>
      <c r="BY290" s="110">
        <v>0.0</v>
      </c>
      <c r="BZ290" s="2"/>
      <c r="CA290" s="2"/>
      <c r="CB290" s="112"/>
      <c r="CC290" s="110">
        <v>0.0</v>
      </c>
      <c r="CD290" s="112"/>
      <c r="CE290" s="110">
        <v>0.0</v>
      </c>
      <c r="CF290" s="112"/>
      <c r="CG290" s="110">
        <v>0.0</v>
      </c>
      <c r="CH290" s="112"/>
      <c r="CI290" s="110">
        <v>0.0</v>
      </c>
      <c r="CJ290" s="112"/>
      <c r="CK290" s="110">
        <v>0.0</v>
      </c>
      <c r="CL290" s="112"/>
      <c r="CM290" s="110">
        <v>0.0</v>
      </c>
      <c r="CN290" s="112"/>
      <c r="CO290" s="110">
        <v>0.0</v>
      </c>
      <c r="CP290" s="112"/>
      <c r="CQ290" s="110">
        <v>0.0</v>
      </c>
      <c r="CR290" s="113">
        <f t="shared" si="45"/>
        <v>0</v>
      </c>
      <c r="CS290" s="113">
        <f t="shared" si="26"/>
        <v>0</v>
      </c>
      <c r="CT290" s="1"/>
      <c r="CU290" s="114"/>
      <c r="CV290" s="1"/>
      <c r="CW290" s="1"/>
      <c r="CX290" s="1"/>
      <c r="CY290" s="1"/>
      <c r="CZ290" s="1"/>
      <c r="DA290" s="1"/>
      <c r="DB290" s="1"/>
      <c r="DC290" s="1"/>
      <c r="DD290" s="1"/>
      <c r="DE290" s="61"/>
      <c r="DF290" s="61"/>
      <c r="DG290" s="115"/>
      <c r="DH290" s="116"/>
      <c r="DI290" s="116"/>
      <c r="DJ290" s="116"/>
      <c r="DK290" s="116"/>
      <c r="DL290" s="1"/>
      <c r="DM290" s="1"/>
      <c r="DN290" s="1"/>
      <c r="DO290" s="1"/>
      <c r="DP290" s="1"/>
    </row>
    <row r="291">
      <c r="A291" s="161"/>
      <c r="B291" s="244" t="s">
        <v>538</v>
      </c>
      <c r="C291" s="208">
        <v>24493.0</v>
      </c>
      <c r="D291" s="96" t="s">
        <v>540</v>
      </c>
      <c r="E291" s="97" t="str">
        <f t="shared" si="27"/>
        <v>N/A</v>
      </c>
      <c r="F291" s="98"/>
      <c r="G291" s="98"/>
      <c r="H291" s="98"/>
      <c r="I291" s="98"/>
      <c r="J291" s="98"/>
      <c r="K291" s="99"/>
      <c r="L291" s="98"/>
      <c r="M291" s="98"/>
      <c r="N291" s="98"/>
      <c r="O291" s="98"/>
      <c r="P291" s="98"/>
      <c r="Q291" s="100"/>
      <c r="R291" s="98"/>
      <c r="S291" s="98"/>
      <c r="T291" s="45"/>
      <c r="U291" s="45"/>
      <c r="V291" s="45"/>
      <c r="W291" s="45"/>
      <c r="X291" s="101"/>
      <c r="Y291" s="102"/>
      <c r="Z291" s="45"/>
      <c r="AA291" s="103"/>
      <c r="AB291" s="104"/>
      <c r="AC291" s="105"/>
      <c r="AD291" s="106"/>
      <c r="AE291" s="103"/>
      <c r="AF291" s="106"/>
      <c r="AG291" s="103"/>
      <c r="AH291" s="107"/>
      <c r="AI291" s="103"/>
      <c r="AJ291" s="107"/>
      <c r="AK291" s="106"/>
      <c r="AL291" s="103"/>
      <c r="AM291" s="107"/>
      <c r="AN291" s="107"/>
      <c r="AO291" s="103"/>
      <c r="AP291" s="107"/>
      <c r="AQ291" s="108"/>
      <c r="AR291" s="103"/>
      <c r="AS291" s="107"/>
      <c r="AT291" s="107"/>
      <c r="AU291" s="103"/>
      <c r="AV291" s="107"/>
      <c r="AW291" s="103"/>
      <c r="AX291" s="107"/>
      <c r="AY291" s="103"/>
      <c r="AZ291" s="107"/>
      <c r="BA291" s="103"/>
      <c r="BB291" s="107"/>
      <c r="BC291" s="107"/>
      <c r="BD291" s="103"/>
      <c r="BE291" s="48"/>
      <c r="BF291" s="107"/>
      <c r="BG291" s="103"/>
      <c r="BH291" s="107"/>
      <c r="BI291" s="107"/>
      <c r="BJ291" s="103"/>
      <c r="BK291" s="107"/>
      <c r="BL291" s="109">
        <v>3197.02</v>
      </c>
      <c r="BM291" s="110">
        <v>3197.02</v>
      </c>
      <c r="BN291" s="107"/>
      <c r="BO291" s="107"/>
      <c r="BP291" s="103"/>
      <c r="BQ291" s="107"/>
      <c r="BR291" s="103"/>
      <c r="BS291" s="117" t="str">
        <f t="shared" si="30"/>
        <v>#REF!</v>
      </c>
      <c r="BT291" s="107"/>
      <c r="BU291" s="103"/>
      <c r="BV291" s="107"/>
      <c r="BW291" s="117" t="str">
        <f t="shared" si="131"/>
        <v>#REF!</v>
      </c>
      <c r="BX291" s="112"/>
      <c r="BY291" s="110">
        <v>0.0</v>
      </c>
      <c r="BZ291" s="2"/>
      <c r="CA291" s="2"/>
      <c r="CB291" s="112"/>
      <c r="CC291" s="110">
        <v>0.0</v>
      </c>
      <c r="CD291" s="112"/>
      <c r="CE291" s="110">
        <v>0.0</v>
      </c>
      <c r="CF291" s="112"/>
      <c r="CG291" s="110">
        <v>0.0</v>
      </c>
      <c r="CH291" s="112"/>
      <c r="CI291" s="110">
        <v>0.0</v>
      </c>
      <c r="CJ291" s="112"/>
      <c r="CK291" s="110">
        <v>0.0</v>
      </c>
      <c r="CL291" s="112"/>
      <c r="CM291" s="110">
        <v>0.0</v>
      </c>
      <c r="CN291" s="112"/>
      <c r="CO291" s="110">
        <v>0.0</v>
      </c>
      <c r="CP291" s="112"/>
      <c r="CQ291" s="110">
        <v>0.0</v>
      </c>
      <c r="CR291" s="113">
        <f t="shared" si="45"/>
        <v>0</v>
      </c>
      <c r="CS291" s="113">
        <f t="shared" si="26"/>
        <v>0</v>
      </c>
      <c r="CT291" s="1"/>
      <c r="CU291" s="114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16"/>
      <c r="DH291" s="116"/>
      <c r="DI291" s="116"/>
      <c r="DJ291" s="116"/>
      <c r="DK291" s="116"/>
      <c r="DL291" s="1"/>
      <c r="DM291" s="1"/>
      <c r="DN291" s="1"/>
      <c r="DO291" s="1"/>
      <c r="DP291" s="1"/>
    </row>
    <row r="292">
      <c r="A292" s="161"/>
      <c r="B292" s="244" t="s">
        <v>538</v>
      </c>
      <c r="C292" s="208">
        <v>24492.0</v>
      </c>
      <c r="D292" s="96" t="s">
        <v>555</v>
      </c>
      <c r="E292" s="97" t="str">
        <f t="shared" si="27"/>
        <v>N/A</v>
      </c>
      <c r="F292" s="98"/>
      <c r="G292" s="98"/>
      <c r="H292" s="98"/>
      <c r="I292" s="98"/>
      <c r="J292" s="98"/>
      <c r="K292" s="99"/>
      <c r="L292" s="98"/>
      <c r="M292" s="98"/>
      <c r="N292" s="98"/>
      <c r="O292" s="98"/>
      <c r="P292" s="98"/>
      <c r="Q292" s="100"/>
      <c r="R292" s="98"/>
      <c r="S292" s="98"/>
      <c r="T292" s="45"/>
      <c r="U292" s="45"/>
      <c r="V292" s="45"/>
      <c r="W292" s="45"/>
      <c r="X292" s="101"/>
      <c r="Y292" s="102"/>
      <c r="Z292" s="45"/>
      <c r="AA292" s="103"/>
      <c r="AB292" s="104"/>
      <c r="AC292" s="105"/>
      <c r="AD292" s="106"/>
      <c r="AE292" s="103"/>
      <c r="AF292" s="106"/>
      <c r="AG292" s="103"/>
      <c r="AH292" s="107"/>
      <c r="AI292" s="103"/>
      <c r="AJ292" s="107"/>
      <c r="AK292" s="106"/>
      <c r="AL292" s="103"/>
      <c r="AM292" s="107"/>
      <c r="AN292" s="107"/>
      <c r="AO292" s="103"/>
      <c r="AP292" s="107"/>
      <c r="AQ292" s="108"/>
      <c r="AR292" s="103"/>
      <c r="AS292" s="107"/>
      <c r="AT292" s="107"/>
      <c r="AU292" s="103"/>
      <c r="AV292" s="107"/>
      <c r="AW292" s="103"/>
      <c r="AX292" s="107"/>
      <c r="AY292" s="103"/>
      <c r="AZ292" s="107"/>
      <c r="BA292" s="103"/>
      <c r="BB292" s="107"/>
      <c r="BC292" s="107"/>
      <c r="BD292" s="103"/>
      <c r="BE292" s="48"/>
      <c r="BF292" s="107"/>
      <c r="BG292" s="103"/>
      <c r="BH292" s="107"/>
      <c r="BI292" s="107"/>
      <c r="BJ292" s="103"/>
      <c r="BK292" s="107"/>
      <c r="BL292" s="109">
        <v>4344.2</v>
      </c>
      <c r="BM292" s="110">
        <v>4344.2</v>
      </c>
      <c r="BN292" s="107"/>
      <c r="BO292" s="107"/>
      <c r="BP292" s="103"/>
      <c r="BQ292" s="107"/>
      <c r="BR292" s="103"/>
      <c r="BS292" s="117" t="str">
        <f t="shared" si="30"/>
        <v>#REF!</v>
      </c>
      <c r="BT292" s="107"/>
      <c r="BU292" s="103"/>
      <c r="BV292" s="107"/>
      <c r="BW292" s="107" t="str">
        <f t="shared" si="131"/>
        <v>#REF!</v>
      </c>
      <c r="BX292" s="112"/>
      <c r="BY292" s="110">
        <v>0.0</v>
      </c>
      <c r="BZ292" s="2"/>
      <c r="CA292" s="2"/>
      <c r="CB292" s="112"/>
      <c r="CC292" s="110">
        <v>0.0</v>
      </c>
      <c r="CD292" s="112"/>
      <c r="CE292" s="110">
        <v>0.0</v>
      </c>
      <c r="CF292" s="112"/>
      <c r="CG292" s="110">
        <v>0.0</v>
      </c>
      <c r="CH292" s="112"/>
      <c r="CI292" s="110">
        <v>0.0</v>
      </c>
      <c r="CJ292" s="112"/>
      <c r="CK292" s="110">
        <v>0.0</v>
      </c>
      <c r="CL292" s="112"/>
      <c r="CM292" s="110">
        <v>0.0</v>
      </c>
      <c r="CN292" s="112"/>
      <c r="CO292" s="110">
        <v>0.0</v>
      </c>
      <c r="CP292" s="112"/>
      <c r="CQ292" s="110">
        <v>0.0</v>
      </c>
      <c r="CR292" s="113">
        <f t="shared" si="45"/>
        <v>0</v>
      </c>
      <c r="CS292" s="113">
        <f t="shared" si="26"/>
        <v>0</v>
      </c>
      <c r="CT292" s="1"/>
      <c r="CU292" s="114"/>
      <c r="CV292" s="1"/>
      <c r="CW292" s="1"/>
      <c r="CX292" s="1"/>
      <c r="CY292" s="1"/>
      <c r="CZ292" s="1"/>
      <c r="DA292" s="1"/>
      <c r="DB292" s="1"/>
      <c r="DC292" s="1"/>
      <c r="DD292" s="1"/>
      <c r="DE292" s="61"/>
      <c r="DF292" s="61"/>
      <c r="DG292" s="115"/>
      <c r="DH292" s="116"/>
      <c r="DI292" s="116"/>
      <c r="DJ292" s="116"/>
      <c r="DK292" s="116"/>
      <c r="DL292" s="1"/>
      <c r="DM292" s="1"/>
      <c r="DN292" s="1"/>
      <c r="DO292" s="1"/>
      <c r="DP292" s="1"/>
    </row>
    <row r="293">
      <c r="A293" s="161"/>
      <c r="B293" s="244" t="s">
        <v>538</v>
      </c>
      <c r="C293" s="208">
        <v>24490.0</v>
      </c>
      <c r="D293" s="96" t="s">
        <v>540</v>
      </c>
      <c r="E293" s="97" t="str">
        <f t="shared" si="27"/>
        <v>N/A</v>
      </c>
      <c r="F293" s="98"/>
      <c r="G293" s="98"/>
      <c r="H293" s="98"/>
      <c r="I293" s="98"/>
      <c r="J293" s="98"/>
      <c r="K293" s="99"/>
      <c r="L293" s="98"/>
      <c r="M293" s="98"/>
      <c r="N293" s="98"/>
      <c r="O293" s="98"/>
      <c r="P293" s="98"/>
      <c r="Q293" s="100"/>
      <c r="R293" s="98"/>
      <c r="S293" s="98"/>
      <c r="T293" s="45"/>
      <c r="U293" s="45"/>
      <c r="V293" s="45"/>
      <c r="W293" s="45"/>
      <c r="X293" s="101"/>
      <c r="Y293" s="102"/>
      <c r="Z293" s="45"/>
      <c r="AA293" s="103"/>
      <c r="AB293" s="104"/>
      <c r="AC293" s="105"/>
      <c r="AD293" s="106"/>
      <c r="AE293" s="103"/>
      <c r="AF293" s="106"/>
      <c r="AG293" s="103"/>
      <c r="AH293" s="107"/>
      <c r="AI293" s="103"/>
      <c r="AJ293" s="107"/>
      <c r="AK293" s="106"/>
      <c r="AL293" s="103"/>
      <c r="AM293" s="107"/>
      <c r="AN293" s="107"/>
      <c r="AO293" s="103"/>
      <c r="AP293" s="107"/>
      <c r="AQ293" s="108"/>
      <c r="AR293" s="103"/>
      <c r="AS293" s="107"/>
      <c r="AT293" s="107"/>
      <c r="AU293" s="103"/>
      <c r="AV293" s="107"/>
      <c r="AW293" s="103"/>
      <c r="AX293" s="107"/>
      <c r="AY293" s="103"/>
      <c r="AZ293" s="107"/>
      <c r="BA293" s="103"/>
      <c r="BB293" s="107"/>
      <c r="BC293" s="107"/>
      <c r="BD293" s="103"/>
      <c r="BE293" s="48"/>
      <c r="BF293" s="107"/>
      <c r="BG293" s="103"/>
      <c r="BH293" s="107"/>
      <c r="BI293" s="107"/>
      <c r="BJ293" s="103"/>
      <c r="BK293" s="107"/>
      <c r="BL293" s="109">
        <v>10327.25</v>
      </c>
      <c r="BM293" s="110">
        <v>10327.25</v>
      </c>
      <c r="BN293" s="107"/>
      <c r="BO293" s="107"/>
      <c r="BP293" s="103"/>
      <c r="BQ293" s="107"/>
      <c r="BR293" s="103"/>
      <c r="BS293" s="117" t="str">
        <f t="shared" si="30"/>
        <v>#REF!</v>
      </c>
      <c r="BT293" s="107"/>
      <c r="BU293" s="103"/>
      <c r="BV293" s="107"/>
      <c r="BW293" s="117" t="str">
        <f t="shared" si="131"/>
        <v>#REF!</v>
      </c>
      <c r="BX293" s="112"/>
      <c r="BY293" s="110">
        <v>0.0</v>
      </c>
      <c r="BZ293" s="2"/>
      <c r="CA293" s="2"/>
      <c r="CB293" s="112"/>
      <c r="CC293" s="110">
        <v>0.0</v>
      </c>
      <c r="CD293" s="112"/>
      <c r="CE293" s="110">
        <v>0.0</v>
      </c>
      <c r="CF293" s="112"/>
      <c r="CG293" s="110">
        <v>0.0</v>
      </c>
      <c r="CH293" s="112"/>
      <c r="CI293" s="110">
        <v>0.0</v>
      </c>
      <c r="CJ293" s="112"/>
      <c r="CK293" s="110">
        <v>0.0</v>
      </c>
      <c r="CL293" s="112"/>
      <c r="CM293" s="110">
        <v>0.0</v>
      </c>
      <c r="CN293" s="112"/>
      <c r="CO293" s="110">
        <v>0.0</v>
      </c>
      <c r="CP293" s="112"/>
      <c r="CQ293" s="110">
        <v>0.0</v>
      </c>
      <c r="CR293" s="113">
        <f t="shared" si="45"/>
        <v>0</v>
      </c>
      <c r="CS293" s="113">
        <f t="shared" si="26"/>
        <v>0</v>
      </c>
      <c r="CT293" s="1"/>
      <c r="CU293" s="114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16"/>
      <c r="DH293" s="116"/>
      <c r="DI293" s="116"/>
      <c r="DJ293" s="116"/>
      <c r="DK293" s="116"/>
      <c r="DL293" s="1"/>
      <c r="DM293" s="1"/>
      <c r="DN293" s="1"/>
      <c r="DO293" s="1"/>
      <c r="DP293" s="1"/>
    </row>
    <row r="294">
      <c r="A294" s="161"/>
      <c r="B294" s="244" t="s">
        <v>538</v>
      </c>
      <c r="C294" s="208">
        <v>24489.0</v>
      </c>
      <c r="D294" s="96" t="s">
        <v>556</v>
      </c>
      <c r="E294" s="97" t="str">
        <f t="shared" si="27"/>
        <v>N/A</v>
      </c>
      <c r="F294" s="98"/>
      <c r="G294" s="98"/>
      <c r="H294" s="98"/>
      <c r="I294" s="98"/>
      <c r="J294" s="98"/>
      <c r="K294" s="99"/>
      <c r="L294" s="98"/>
      <c r="M294" s="98"/>
      <c r="N294" s="98"/>
      <c r="O294" s="98"/>
      <c r="P294" s="98"/>
      <c r="Q294" s="100"/>
      <c r="R294" s="98"/>
      <c r="S294" s="98"/>
      <c r="T294" s="45"/>
      <c r="U294" s="45"/>
      <c r="V294" s="45"/>
      <c r="W294" s="45"/>
      <c r="X294" s="101"/>
      <c r="Y294" s="102"/>
      <c r="Z294" s="45"/>
      <c r="AA294" s="103"/>
      <c r="AB294" s="104"/>
      <c r="AC294" s="105"/>
      <c r="AD294" s="106"/>
      <c r="AE294" s="103"/>
      <c r="AF294" s="106"/>
      <c r="AG294" s="103"/>
      <c r="AH294" s="107"/>
      <c r="AI294" s="103"/>
      <c r="AJ294" s="107"/>
      <c r="AK294" s="106"/>
      <c r="AL294" s="103"/>
      <c r="AM294" s="107"/>
      <c r="AN294" s="107"/>
      <c r="AO294" s="103"/>
      <c r="AP294" s="107"/>
      <c r="AQ294" s="108"/>
      <c r="AR294" s="103"/>
      <c r="AS294" s="107"/>
      <c r="AT294" s="107"/>
      <c r="AU294" s="103"/>
      <c r="AV294" s="107"/>
      <c r="AW294" s="103"/>
      <c r="AX294" s="107"/>
      <c r="AY294" s="103"/>
      <c r="AZ294" s="107"/>
      <c r="BA294" s="103"/>
      <c r="BB294" s="107"/>
      <c r="BC294" s="107"/>
      <c r="BD294" s="103"/>
      <c r="BE294" s="48"/>
      <c r="BF294" s="107"/>
      <c r="BG294" s="103"/>
      <c r="BH294" s="107"/>
      <c r="BI294" s="107"/>
      <c r="BJ294" s="103"/>
      <c r="BK294" s="107"/>
      <c r="BL294" s="109">
        <v>7203.28</v>
      </c>
      <c r="BM294" s="110">
        <v>7203.28</v>
      </c>
      <c r="BN294" s="107"/>
      <c r="BO294" s="107"/>
      <c r="BP294" s="103"/>
      <c r="BQ294" s="107"/>
      <c r="BR294" s="103"/>
      <c r="BS294" s="117" t="str">
        <f t="shared" si="30"/>
        <v>#REF!</v>
      </c>
      <c r="BT294" s="107"/>
      <c r="BU294" s="103"/>
      <c r="BV294" s="107"/>
      <c r="BW294" s="107" t="str">
        <f t="shared" si="131"/>
        <v>#REF!</v>
      </c>
      <c r="BX294" s="112"/>
      <c r="BY294" s="110">
        <v>0.0</v>
      </c>
      <c r="BZ294" s="2"/>
      <c r="CA294" s="2"/>
      <c r="CB294" s="112"/>
      <c r="CC294" s="110">
        <v>0.0</v>
      </c>
      <c r="CD294" s="112"/>
      <c r="CE294" s="110">
        <v>0.0</v>
      </c>
      <c r="CF294" s="112"/>
      <c r="CG294" s="110">
        <v>0.0</v>
      </c>
      <c r="CH294" s="112"/>
      <c r="CI294" s="110">
        <v>0.0</v>
      </c>
      <c r="CJ294" s="112"/>
      <c r="CK294" s="110">
        <v>0.0</v>
      </c>
      <c r="CL294" s="112"/>
      <c r="CM294" s="110">
        <v>0.0</v>
      </c>
      <c r="CN294" s="112"/>
      <c r="CO294" s="110">
        <v>0.0</v>
      </c>
      <c r="CP294" s="112"/>
      <c r="CQ294" s="110">
        <v>0.0</v>
      </c>
      <c r="CR294" s="113">
        <f t="shared" si="45"/>
        <v>0</v>
      </c>
      <c r="CS294" s="113">
        <f t="shared" si="26"/>
        <v>0</v>
      </c>
      <c r="CT294" s="1"/>
      <c r="CU294" s="114"/>
      <c r="CV294" s="1"/>
      <c r="CW294" s="1"/>
      <c r="CX294" s="1"/>
      <c r="CY294" s="1"/>
      <c r="CZ294" s="1"/>
      <c r="DA294" s="1"/>
      <c r="DB294" s="1"/>
      <c r="DC294" s="1"/>
      <c r="DD294" s="1"/>
      <c r="DE294" s="61"/>
      <c r="DF294" s="61"/>
      <c r="DG294" s="115"/>
      <c r="DH294" s="116"/>
      <c r="DI294" s="116"/>
      <c r="DJ294" s="116"/>
      <c r="DK294" s="116"/>
      <c r="DL294" s="1"/>
      <c r="DM294" s="1"/>
      <c r="DN294" s="1"/>
      <c r="DO294" s="1"/>
      <c r="DP294" s="1"/>
    </row>
    <row r="295">
      <c r="A295" s="161"/>
      <c r="B295" s="94" t="s">
        <v>538</v>
      </c>
      <c r="C295" s="208">
        <v>24488.0</v>
      </c>
      <c r="D295" s="96" t="s">
        <v>540</v>
      </c>
      <c r="E295" s="97" t="str">
        <f t="shared" si="27"/>
        <v>N/A</v>
      </c>
      <c r="F295" s="98"/>
      <c r="G295" s="98"/>
      <c r="H295" s="98"/>
      <c r="I295" s="98"/>
      <c r="J295" s="98"/>
      <c r="K295" s="99"/>
      <c r="L295" s="98"/>
      <c r="M295" s="98"/>
      <c r="N295" s="98"/>
      <c r="O295" s="98"/>
      <c r="P295" s="98"/>
      <c r="Q295" s="100"/>
      <c r="R295" s="98"/>
      <c r="S295" s="98"/>
      <c r="T295" s="45"/>
      <c r="U295" s="45"/>
      <c r="V295" s="45"/>
      <c r="W295" s="45"/>
      <c r="X295" s="101"/>
      <c r="Y295" s="102"/>
      <c r="Z295" s="45"/>
      <c r="AA295" s="103"/>
      <c r="AB295" s="104"/>
      <c r="AC295" s="105"/>
      <c r="AD295" s="106"/>
      <c r="AE295" s="103"/>
      <c r="AF295" s="106"/>
      <c r="AG295" s="103"/>
      <c r="AH295" s="107"/>
      <c r="AI295" s="103"/>
      <c r="AJ295" s="107"/>
      <c r="AK295" s="106"/>
      <c r="AL295" s="103"/>
      <c r="AM295" s="107"/>
      <c r="AN295" s="107"/>
      <c r="AO295" s="103"/>
      <c r="AP295" s="107"/>
      <c r="AQ295" s="108"/>
      <c r="AR295" s="103"/>
      <c r="AS295" s="107"/>
      <c r="AT295" s="107"/>
      <c r="AU295" s="103"/>
      <c r="AV295" s="107"/>
      <c r="AW295" s="103"/>
      <c r="AX295" s="107"/>
      <c r="AY295" s="103"/>
      <c r="AZ295" s="107"/>
      <c r="BA295" s="103"/>
      <c r="BB295" s="107"/>
      <c r="BC295" s="107"/>
      <c r="BD295" s="103"/>
      <c r="BE295" s="48"/>
      <c r="BF295" s="107"/>
      <c r="BG295" s="103"/>
      <c r="BH295" s="107"/>
      <c r="BI295" s="107"/>
      <c r="BJ295" s="103"/>
      <c r="BK295" s="107"/>
      <c r="BL295" s="109">
        <v>4640.93</v>
      </c>
      <c r="BM295" s="110">
        <v>4640.93</v>
      </c>
      <c r="BN295" s="107"/>
      <c r="BO295" s="107"/>
      <c r="BP295" s="103"/>
      <c r="BQ295" s="107"/>
      <c r="BR295" s="103"/>
      <c r="BS295" s="117" t="str">
        <f t="shared" si="30"/>
        <v>#REF!</v>
      </c>
      <c r="BT295" s="107"/>
      <c r="BU295" s="103"/>
      <c r="BV295" s="107"/>
      <c r="BW295" s="117" t="str">
        <f t="shared" si="131"/>
        <v>#REF!</v>
      </c>
      <c r="BX295" s="112"/>
      <c r="BY295" s="110">
        <v>0.0</v>
      </c>
      <c r="BZ295" s="2"/>
      <c r="CA295" s="2"/>
      <c r="CB295" s="112"/>
      <c r="CC295" s="110">
        <v>0.0</v>
      </c>
      <c r="CD295" s="112"/>
      <c r="CE295" s="110">
        <v>0.0</v>
      </c>
      <c r="CF295" s="112"/>
      <c r="CG295" s="110">
        <v>0.0</v>
      </c>
      <c r="CH295" s="112"/>
      <c r="CI295" s="110">
        <v>0.0</v>
      </c>
      <c r="CJ295" s="112"/>
      <c r="CK295" s="110">
        <v>0.0</v>
      </c>
      <c r="CL295" s="112"/>
      <c r="CM295" s="110">
        <v>0.0</v>
      </c>
      <c r="CN295" s="112"/>
      <c r="CO295" s="110">
        <v>0.0</v>
      </c>
      <c r="CP295" s="112"/>
      <c r="CQ295" s="110">
        <v>0.0</v>
      </c>
      <c r="CR295" s="113">
        <f t="shared" si="45"/>
        <v>0</v>
      </c>
      <c r="CS295" s="113">
        <f t="shared" si="26"/>
        <v>0</v>
      </c>
      <c r="CT295" s="1"/>
      <c r="CU295" s="114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16"/>
      <c r="DH295" s="116"/>
      <c r="DI295" s="116"/>
      <c r="DJ295" s="116"/>
      <c r="DK295" s="116"/>
      <c r="DL295" s="1"/>
      <c r="DM295" s="1"/>
      <c r="DN295" s="1"/>
      <c r="DO295" s="1"/>
      <c r="DP295" s="1"/>
    </row>
    <row r="296">
      <c r="A296" s="161"/>
      <c r="B296" s="94" t="s">
        <v>538</v>
      </c>
      <c r="C296" s="208">
        <v>24487.0</v>
      </c>
      <c r="D296" s="96" t="s">
        <v>540</v>
      </c>
      <c r="E296" s="97" t="str">
        <f t="shared" si="27"/>
        <v>N/A</v>
      </c>
      <c r="F296" s="98"/>
      <c r="G296" s="98"/>
      <c r="H296" s="98"/>
      <c r="I296" s="98"/>
      <c r="J296" s="98"/>
      <c r="K296" s="99"/>
      <c r="L296" s="98"/>
      <c r="M296" s="98"/>
      <c r="N296" s="98"/>
      <c r="O296" s="98"/>
      <c r="P296" s="98"/>
      <c r="Q296" s="100"/>
      <c r="R296" s="98"/>
      <c r="S296" s="98"/>
      <c r="T296" s="45"/>
      <c r="U296" s="45"/>
      <c r="V296" s="45"/>
      <c r="W296" s="98"/>
      <c r="X296" s="101"/>
      <c r="Y296" s="102"/>
      <c r="Z296" s="98"/>
      <c r="AA296" s="103"/>
      <c r="AB296" s="123"/>
      <c r="AC296" s="103"/>
      <c r="AD296" s="107"/>
      <c r="AE296" s="103"/>
      <c r="AF296" s="107"/>
      <c r="AG296" s="103"/>
      <c r="AH296" s="107"/>
      <c r="AI296" s="103"/>
      <c r="AJ296" s="107"/>
      <c r="AK296" s="107"/>
      <c r="AL296" s="103"/>
      <c r="AM296" s="107"/>
      <c r="AN296" s="107"/>
      <c r="AO296" s="103"/>
      <c r="AP296" s="107"/>
      <c r="AQ296" s="107"/>
      <c r="AR296" s="103"/>
      <c r="AS296" s="107"/>
      <c r="AT296" s="107"/>
      <c r="AU296" s="103"/>
      <c r="AV296" s="107"/>
      <c r="AW296" s="103"/>
      <c r="AX296" s="107"/>
      <c r="AY296" s="103"/>
      <c r="AZ296" s="107"/>
      <c r="BA296" s="103"/>
      <c r="BB296" s="107"/>
      <c r="BC296" s="107"/>
      <c r="BD296" s="103"/>
      <c r="BE296" s="48"/>
      <c r="BF296" s="106"/>
      <c r="BG296" s="103"/>
      <c r="BH296" s="107"/>
      <c r="BI296" s="124">
        <v>4750.13</v>
      </c>
      <c r="BJ296" s="110">
        <v>4750.13</v>
      </c>
      <c r="BK296" s="107"/>
      <c r="BL296" s="109">
        <v>7296.73</v>
      </c>
      <c r="BM296" s="110">
        <v>7296.73</v>
      </c>
      <c r="BN296" s="124" t="str">
        <f t="shared" ref="BN296:BN383" si="148">IFNA(SUM(BL296-VLOOKUP($D296,'12.9.24 - WIP PROJECTIONS'!$D$2:$BX$214,60,FALSE)), BL296)</f>
        <v>#REF!</v>
      </c>
      <c r="BO296" s="107"/>
      <c r="BP296" s="103"/>
      <c r="BQ296" s="107"/>
      <c r="BR296" s="103"/>
      <c r="BS296" s="117" t="str">
        <f t="shared" si="30"/>
        <v>#REF!</v>
      </c>
      <c r="BT296" s="107"/>
      <c r="BU296" s="103"/>
      <c r="BV296" s="107"/>
      <c r="BW296" s="117" t="str">
        <f t="shared" si="131"/>
        <v>#REF!</v>
      </c>
      <c r="BX296" s="112"/>
      <c r="BY296" s="110">
        <v>0.0</v>
      </c>
      <c r="BZ296" s="2"/>
      <c r="CA296" s="2"/>
      <c r="CB296" s="112"/>
      <c r="CC296" s="110">
        <v>0.0</v>
      </c>
      <c r="CD296" s="112"/>
      <c r="CE296" s="110">
        <v>0.0</v>
      </c>
      <c r="CF296" s="112"/>
      <c r="CG296" s="110">
        <v>0.0</v>
      </c>
      <c r="CH296" s="112"/>
      <c r="CI296" s="110">
        <v>0.0</v>
      </c>
      <c r="CJ296" s="112"/>
      <c r="CK296" s="110">
        <v>0.0</v>
      </c>
      <c r="CL296" s="112"/>
      <c r="CM296" s="110">
        <v>0.0</v>
      </c>
      <c r="CN296" s="112"/>
      <c r="CO296" s="110">
        <v>0.0</v>
      </c>
      <c r="CP296" s="112"/>
      <c r="CQ296" s="110">
        <v>0.0</v>
      </c>
      <c r="CR296" s="113">
        <f t="shared" si="45"/>
        <v>0</v>
      </c>
      <c r="CS296" s="113">
        <f t="shared" si="26"/>
        <v>0</v>
      </c>
      <c r="CT296" s="1"/>
      <c r="CU296" s="114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16"/>
      <c r="DH296" s="116"/>
      <c r="DI296" s="116"/>
      <c r="DJ296" s="116"/>
      <c r="DK296" s="116"/>
      <c r="DL296" s="1"/>
      <c r="DM296" s="1"/>
      <c r="DN296" s="1"/>
      <c r="DO296" s="1"/>
      <c r="DP296" s="1"/>
    </row>
    <row r="297">
      <c r="A297" s="93"/>
      <c r="B297" s="94" t="s">
        <v>538</v>
      </c>
      <c r="C297" s="208">
        <v>24486.0</v>
      </c>
      <c r="D297" s="96" t="s">
        <v>557</v>
      </c>
      <c r="E297" s="97" t="str">
        <f t="shared" si="27"/>
        <v>N/A</v>
      </c>
      <c r="F297" s="98"/>
      <c r="G297" s="98"/>
      <c r="H297" s="98"/>
      <c r="I297" s="98"/>
      <c r="J297" s="98"/>
      <c r="K297" s="99"/>
      <c r="L297" s="98"/>
      <c r="M297" s="98"/>
      <c r="N297" s="98"/>
      <c r="O297" s="98"/>
      <c r="P297" s="98"/>
      <c r="Q297" s="100"/>
      <c r="R297" s="98"/>
      <c r="S297" s="98"/>
      <c r="T297" s="45"/>
      <c r="U297" s="45"/>
      <c r="V297" s="45"/>
      <c r="W297" s="98"/>
      <c r="X297" s="101"/>
      <c r="Y297" s="102"/>
      <c r="Z297" s="98"/>
      <c r="AA297" s="103"/>
      <c r="AB297" s="123"/>
      <c r="AC297" s="103"/>
      <c r="AD297" s="107"/>
      <c r="AE297" s="103"/>
      <c r="AF297" s="107"/>
      <c r="AG297" s="103"/>
      <c r="AH297" s="107"/>
      <c r="AI297" s="103"/>
      <c r="AJ297" s="107"/>
      <c r="AK297" s="107"/>
      <c r="AL297" s="103"/>
      <c r="AM297" s="107"/>
      <c r="AN297" s="107"/>
      <c r="AO297" s="103"/>
      <c r="AP297" s="107"/>
      <c r="AQ297" s="107"/>
      <c r="AR297" s="103"/>
      <c r="AS297" s="107"/>
      <c r="AT297" s="107"/>
      <c r="AU297" s="103"/>
      <c r="AV297" s="107"/>
      <c r="AW297" s="103"/>
      <c r="AX297" s="107"/>
      <c r="AY297" s="103"/>
      <c r="AZ297" s="107"/>
      <c r="BA297" s="103"/>
      <c r="BB297" s="107"/>
      <c r="BC297" s="107"/>
      <c r="BD297" s="103"/>
      <c r="BE297" s="48"/>
      <c r="BF297" s="106"/>
      <c r="BG297" s="103"/>
      <c r="BH297" s="107"/>
      <c r="BI297" s="142">
        <v>14000.0</v>
      </c>
      <c r="BJ297" s="110">
        <v>14000.0</v>
      </c>
      <c r="BK297" s="124" t="str">
        <f t="shared" ref="BK297:BK300" si="149">IFNA(SUM(BI297-VLOOKUP($D297,'12.2.24 - WIP PROJECTIONS'!$D$2:$BX$214,57,FALSE)), BI297)</f>
        <v>#REF!</v>
      </c>
      <c r="BL297" s="107"/>
      <c r="BM297" s="103"/>
      <c r="BN297" s="124" t="str">
        <f t="shared" si="148"/>
        <v>#REF!</v>
      </c>
      <c r="BO297" s="107"/>
      <c r="BP297" s="103"/>
      <c r="BQ297" s="107"/>
      <c r="BR297" s="103"/>
      <c r="BS297" s="117" t="str">
        <f t="shared" si="30"/>
        <v>#REF!</v>
      </c>
      <c r="BT297" s="107"/>
      <c r="BU297" s="103"/>
      <c r="BV297" s="107"/>
      <c r="BW297" s="107" t="str">
        <f t="shared" si="131"/>
        <v>#REF!</v>
      </c>
      <c r="BX297" s="112"/>
      <c r="BY297" s="110">
        <v>0.0</v>
      </c>
      <c r="BZ297" s="2"/>
      <c r="CA297" s="2"/>
      <c r="CB297" s="112"/>
      <c r="CC297" s="110">
        <v>0.0</v>
      </c>
      <c r="CD297" s="112"/>
      <c r="CE297" s="110">
        <v>0.0</v>
      </c>
      <c r="CF297" s="112"/>
      <c r="CG297" s="110">
        <v>0.0</v>
      </c>
      <c r="CH297" s="112"/>
      <c r="CI297" s="110">
        <v>0.0</v>
      </c>
      <c r="CJ297" s="112"/>
      <c r="CK297" s="110">
        <v>0.0</v>
      </c>
      <c r="CL297" s="112"/>
      <c r="CM297" s="110">
        <v>0.0</v>
      </c>
      <c r="CN297" s="112"/>
      <c r="CO297" s="110">
        <v>0.0</v>
      </c>
      <c r="CP297" s="112"/>
      <c r="CQ297" s="110">
        <v>0.0</v>
      </c>
      <c r="CR297" s="113">
        <f t="shared" si="45"/>
        <v>0</v>
      </c>
      <c r="CS297" s="113">
        <f t="shared" si="26"/>
        <v>0</v>
      </c>
      <c r="CT297" s="1"/>
      <c r="CU297" s="205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16"/>
      <c r="DH297" s="116"/>
      <c r="DI297" s="116"/>
      <c r="DJ297" s="116"/>
      <c r="DK297" s="116"/>
      <c r="DL297" s="1"/>
      <c r="DM297" s="1"/>
      <c r="DN297" s="1"/>
      <c r="DO297" s="1"/>
      <c r="DP297" s="1"/>
    </row>
    <row r="298">
      <c r="A298" s="161"/>
      <c r="B298" s="94" t="s">
        <v>538</v>
      </c>
      <c r="C298" s="208">
        <v>24485.0</v>
      </c>
      <c r="D298" s="96" t="s">
        <v>540</v>
      </c>
      <c r="E298" s="97" t="str">
        <f t="shared" si="27"/>
        <v>N/A</v>
      </c>
      <c r="F298" s="98"/>
      <c r="G298" s="98"/>
      <c r="H298" s="98"/>
      <c r="I298" s="98"/>
      <c r="J298" s="98"/>
      <c r="K298" s="99"/>
      <c r="L298" s="98"/>
      <c r="M298" s="98"/>
      <c r="N298" s="98"/>
      <c r="O298" s="98"/>
      <c r="P298" s="98"/>
      <c r="Q298" s="100"/>
      <c r="R298" s="98"/>
      <c r="S298" s="98"/>
      <c r="T298" s="45"/>
      <c r="U298" s="45"/>
      <c r="V298" s="45"/>
      <c r="W298" s="98"/>
      <c r="X298" s="101"/>
      <c r="Y298" s="102"/>
      <c r="Z298" s="98"/>
      <c r="AA298" s="103"/>
      <c r="AB298" s="123"/>
      <c r="AC298" s="103"/>
      <c r="AD298" s="107"/>
      <c r="AE298" s="103"/>
      <c r="AF298" s="107"/>
      <c r="AG298" s="103"/>
      <c r="AH298" s="107"/>
      <c r="AI298" s="103"/>
      <c r="AJ298" s="107"/>
      <c r="AK298" s="107"/>
      <c r="AL298" s="103"/>
      <c r="AM298" s="107"/>
      <c r="AN298" s="107"/>
      <c r="AO298" s="103"/>
      <c r="AP298" s="107"/>
      <c r="AQ298" s="107"/>
      <c r="AR298" s="103"/>
      <c r="AS298" s="107"/>
      <c r="AT298" s="107"/>
      <c r="AU298" s="103"/>
      <c r="AV298" s="107"/>
      <c r="AW298" s="103"/>
      <c r="AX298" s="107"/>
      <c r="AY298" s="103"/>
      <c r="AZ298" s="107"/>
      <c r="BA298" s="103"/>
      <c r="BB298" s="107"/>
      <c r="BC298" s="107"/>
      <c r="BD298" s="103"/>
      <c r="BE298" s="48"/>
      <c r="BF298" s="106"/>
      <c r="BG298" s="103"/>
      <c r="BH298" s="107"/>
      <c r="BI298" s="142">
        <v>8766.41</v>
      </c>
      <c r="BJ298" s="110">
        <v>8766.41</v>
      </c>
      <c r="BK298" s="124" t="str">
        <f t="shared" si="149"/>
        <v>#REF!</v>
      </c>
      <c r="BL298" s="107"/>
      <c r="BM298" s="103"/>
      <c r="BN298" s="124" t="str">
        <f t="shared" si="148"/>
        <v>#REF!</v>
      </c>
      <c r="BO298" s="107"/>
      <c r="BP298" s="103"/>
      <c r="BQ298" s="107"/>
      <c r="BR298" s="103"/>
      <c r="BS298" s="117" t="str">
        <f t="shared" si="30"/>
        <v>#REF!</v>
      </c>
      <c r="BT298" s="107"/>
      <c r="BU298" s="103"/>
      <c r="BV298" s="107"/>
      <c r="BW298" s="117" t="str">
        <f t="shared" si="131"/>
        <v>#REF!</v>
      </c>
      <c r="BX298" s="112"/>
      <c r="BY298" s="110">
        <v>0.0</v>
      </c>
      <c r="BZ298" s="2"/>
      <c r="CA298" s="2"/>
      <c r="CB298" s="112"/>
      <c r="CC298" s="110">
        <v>0.0</v>
      </c>
      <c r="CD298" s="112"/>
      <c r="CE298" s="110">
        <v>0.0</v>
      </c>
      <c r="CF298" s="112"/>
      <c r="CG298" s="110">
        <v>0.0</v>
      </c>
      <c r="CH298" s="112"/>
      <c r="CI298" s="110">
        <v>0.0</v>
      </c>
      <c r="CJ298" s="112"/>
      <c r="CK298" s="110">
        <v>0.0</v>
      </c>
      <c r="CL298" s="112"/>
      <c r="CM298" s="110">
        <v>0.0</v>
      </c>
      <c r="CN298" s="112"/>
      <c r="CO298" s="110">
        <v>0.0</v>
      </c>
      <c r="CP298" s="112"/>
      <c r="CQ298" s="110">
        <v>0.0</v>
      </c>
      <c r="CR298" s="113">
        <f t="shared" si="45"/>
        <v>0</v>
      </c>
      <c r="CS298" s="113">
        <f t="shared" si="26"/>
        <v>0</v>
      </c>
      <c r="CT298" s="1"/>
      <c r="CU298" s="114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16"/>
      <c r="DH298" s="116"/>
      <c r="DI298" s="116"/>
      <c r="DJ298" s="116"/>
      <c r="DK298" s="116"/>
      <c r="DL298" s="1"/>
      <c r="DM298" s="1"/>
      <c r="DN298" s="1"/>
      <c r="DO298" s="1"/>
      <c r="DP298" s="1"/>
    </row>
    <row r="299">
      <c r="A299" s="93"/>
      <c r="B299" s="244" t="s">
        <v>538</v>
      </c>
      <c r="C299" s="208">
        <v>24482.0</v>
      </c>
      <c r="D299" s="96" t="s">
        <v>558</v>
      </c>
      <c r="E299" s="97" t="str">
        <f t="shared" si="27"/>
        <v>N/A</v>
      </c>
      <c r="F299" s="98"/>
      <c r="G299" s="98"/>
      <c r="H299" s="98"/>
      <c r="I299" s="98"/>
      <c r="J299" s="98"/>
      <c r="K299" s="99"/>
      <c r="L299" s="98"/>
      <c r="M299" s="98"/>
      <c r="N299" s="98"/>
      <c r="O299" s="98"/>
      <c r="P299" s="98"/>
      <c r="Q299" s="100"/>
      <c r="R299" s="98"/>
      <c r="S299" s="98"/>
      <c r="T299" s="45"/>
      <c r="U299" s="45"/>
      <c r="V299" s="45"/>
      <c r="W299" s="98"/>
      <c r="X299" s="101"/>
      <c r="Y299" s="102"/>
      <c r="Z299" s="98"/>
      <c r="AA299" s="103"/>
      <c r="AB299" s="123"/>
      <c r="AC299" s="103"/>
      <c r="AD299" s="107"/>
      <c r="AE299" s="103"/>
      <c r="AF299" s="107"/>
      <c r="AG299" s="103"/>
      <c r="AH299" s="107"/>
      <c r="AI299" s="103"/>
      <c r="AJ299" s="107"/>
      <c r="AK299" s="107"/>
      <c r="AL299" s="103"/>
      <c r="AM299" s="107"/>
      <c r="AN299" s="107"/>
      <c r="AO299" s="103"/>
      <c r="AP299" s="107"/>
      <c r="AQ299" s="107"/>
      <c r="AR299" s="103"/>
      <c r="AS299" s="107"/>
      <c r="AT299" s="107"/>
      <c r="AU299" s="103"/>
      <c r="AV299" s="107"/>
      <c r="AW299" s="103"/>
      <c r="AX299" s="107"/>
      <c r="AY299" s="103"/>
      <c r="AZ299" s="107"/>
      <c r="BA299" s="103"/>
      <c r="BB299" s="107"/>
      <c r="BC299" s="107"/>
      <c r="BD299" s="103"/>
      <c r="BE299" s="48"/>
      <c r="BF299" s="106"/>
      <c r="BG299" s="103"/>
      <c r="BH299" s="107"/>
      <c r="BI299" s="142">
        <v>3150.0</v>
      </c>
      <c r="BJ299" s="110">
        <v>3150.0</v>
      </c>
      <c r="BK299" s="124" t="str">
        <f t="shared" si="149"/>
        <v>#REF!</v>
      </c>
      <c r="BL299" s="107"/>
      <c r="BM299" s="103"/>
      <c r="BN299" s="124" t="str">
        <f t="shared" si="148"/>
        <v>#REF!</v>
      </c>
      <c r="BO299" s="107"/>
      <c r="BP299" s="103"/>
      <c r="BQ299" s="107"/>
      <c r="BR299" s="103"/>
      <c r="BS299" s="117" t="str">
        <f t="shared" si="30"/>
        <v>#REF!</v>
      </c>
      <c r="BT299" s="107"/>
      <c r="BU299" s="103"/>
      <c r="BV299" s="107"/>
      <c r="BW299" s="107" t="str">
        <f t="shared" ref="BW299:BW327" si="150">IFNA(SUM(BT299-VLOOKUP($D299,'3.17.25 - WIP PROJECTIONS'!$D$2:$BX$214,68,FALSE)), BT299)</f>
        <v>#REF!</v>
      </c>
      <c r="BX299" s="112"/>
      <c r="BY299" s="110">
        <v>0.0</v>
      </c>
      <c r="BZ299" s="2"/>
      <c r="CA299" s="2"/>
      <c r="CB299" s="112"/>
      <c r="CC299" s="110">
        <v>0.0</v>
      </c>
      <c r="CD299" s="112"/>
      <c r="CE299" s="110">
        <v>0.0</v>
      </c>
      <c r="CF299" s="112"/>
      <c r="CG299" s="110">
        <v>0.0</v>
      </c>
      <c r="CH299" s="112"/>
      <c r="CI299" s="110">
        <v>0.0</v>
      </c>
      <c r="CJ299" s="112"/>
      <c r="CK299" s="110">
        <v>0.0</v>
      </c>
      <c r="CL299" s="112"/>
      <c r="CM299" s="110">
        <v>0.0</v>
      </c>
      <c r="CN299" s="112"/>
      <c r="CO299" s="110">
        <v>0.0</v>
      </c>
      <c r="CP299" s="112"/>
      <c r="CQ299" s="110">
        <v>0.0</v>
      </c>
      <c r="CR299" s="113">
        <f t="shared" si="45"/>
        <v>0</v>
      </c>
      <c r="CS299" s="113">
        <f t="shared" si="26"/>
        <v>0</v>
      </c>
      <c r="CT299" s="1"/>
      <c r="CU299" s="114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16"/>
      <c r="DH299" s="116"/>
      <c r="DI299" s="116"/>
      <c r="DJ299" s="116"/>
      <c r="DK299" s="116"/>
      <c r="DL299" s="1"/>
      <c r="DM299" s="1"/>
      <c r="DN299" s="1"/>
      <c r="DO299" s="1"/>
      <c r="DP299" s="1"/>
    </row>
    <row r="300">
      <c r="A300" s="161"/>
      <c r="B300" s="94" t="s">
        <v>538</v>
      </c>
      <c r="C300" s="208">
        <v>24481.0</v>
      </c>
      <c r="D300" s="96" t="s">
        <v>559</v>
      </c>
      <c r="E300" s="97" t="str">
        <f t="shared" si="27"/>
        <v>N/A</v>
      </c>
      <c r="F300" s="98"/>
      <c r="G300" s="98"/>
      <c r="H300" s="98"/>
      <c r="I300" s="98"/>
      <c r="J300" s="98"/>
      <c r="K300" s="99"/>
      <c r="L300" s="98"/>
      <c r="M300" s="98"/>
      <c r="N300" s="98"/>
      <c r="O300" s="98"/>
      <c r="P300" s="98"/>
      <c r="Q300" s="100"/>
      <c r="R300" s="98"/>
      <c r="S300" s="98"/>
      <c r="T300" s="45"/>
      <c r="U300" s="45"/>
      <c r="V300" s="45"/>
      <c r="W300" s="98"/>
      <c r="X300" s="101"/>
      <c r="Y300" s="102"/>
      <c r="Z300" s="98"/>
      <c r="AA300" s="103"/>
      <c r="AB300" s="123"/>
      <c r="AC300" s="103"/>
      <c r="AD300" s="107"/>
      <c r="AE300" s="103"/>
      <c r="AF300" s="107"/>
      <c r="AG300" s="103"/>
      <c r="AH300" s="107"/>
      <c r="AI300" s="103"/>
      <c r="AJ300" s="107"/>
      <c r="AK300" s="107"/>
      <c r="AL300" s="103"/>
      <c r="AM300" s="107"/>
      <c r="AN300" s="107"/>
      <c r="AO300" s="103"/>
      <c r="AP300" s="107"/>
      <c r="AQ300" s="107"/>
      <c r="AR300" s="103"/>
      <c r="AS300" s="107"/>
      <c r="AT300" s="107"/>
      <c r="AU300" s="103"/>
      <c r="AV300" s="107"/>
      <c r="AW300" s="103"/>
      <c r="AX300" s="107"/>
      <c r="AY300" s="103"/>
      <c r="AZ300" s="107"/>
      <c r="BA300" s="103"/>
      <c r="BB300" s="107"/>
      <c r="BC300" s="107"/>
      <c r="BD300" s="103"/>
      <c r="BE300" s="48"/>
      <c r="BF300" s="106"/>
      <c r="BG300" s="103"/>
      <c r="BH300" s="107"/>
      <c r="BI300" s="142">
        <v>18400.0</v>
      </c>
      <c r="BJ300" s="110">
        <v>18400.0</v>
      </c>
      <c r="BK300" s="124" t="str">
        <f t="shared" si="149"/>
        <v>#REF!</v>
      </c>
      <c r="BL300" s="107"/>
      <c r="BM300" s="103"/>
      <c r="BN300" s="124" t="str">
        <f t="shared" si="148"/>
        <v>#REF!</v>
      </c>
      <c r="BO300" s="107"/>
      <c r="BP300" s="103"/>
      <c r="BQ300" s="107"/>
      <c r="BR300" s="103"/>
      <c r="BS300" s="117" t="str">
        <f t="shared" si="30"/>
        <v>#REF!</v>
      </c>
      <c r="BT300" s="107"/>
      <c r="BU300" s="103"/>
      <c r="BV300" s="107"/>
      <c r="BW300" s="107" t="str">
        <f t="shared" si="150"/>
        <v>#REF!</v>
      </c>
      <c r="BX300" s="112"/>
      <c r="BY300" s="110">
        <v>0.0</v>
      </c>
      <c r="BZ300" s="2"/>
      <c r="CA300" s="2"/>
      <c r="CB300" s="112"/>
      <c r="CC300" s="110">
        <v>0.0</v>
      </c>
      <c r="CD300" s="112"/>
      <c r="CE300" s="110">
        <v>0.0</v>
      </c>
      <c r="CF300" s="112"/>
      <c r="CG300" s="110">
        <v>0.0</v>
      </c>
      <c r="CH300" s="112"/>
      <c r="CI300" s="110">
        <v>0.0</v>
      </c>
      <c r="CJ300" s="112"/>
      <c r="CK300" s="110">
        <v>0.0</v>
      </c>
      <c r="CL300" s="112"/>
      <c r="CM300" s="110">
        <v>0.0</v>
      </c>
      <c r="CN300" s="112"/>
      <c r="CO300" s="110">
        <v>0.0</v>
      </c>
      <c r="CP300" s="112"/>
      <c r="CQ300" s="110">
        <v>0.0</v>
      </c>
      <c r="CR300" s="113">
        <f t="shared" si="45"/>
        <v>0</v>
      </c>
      <c r="CS300" s="113">
        <f t="shared" si="26"/>
        <v>0</v>
      </c>
      <c r="CT300" s="1"/>
      <c r="CU300" s="114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16"/>
      <c r="DH300" s="116"/>
      <c r="DI300" s="116"/>
      <c r="DJ300" s="116"/>
      <c r="DK300" s="116"/>
      <c r="DL300" s="1"/>
      <c r="DM300" s="1"/>
      <c r="DN300" s="1"/>
      <c r="DO300" s="1"/>
      <c r="DP300" s="1"/>
    </row>
    <row r="301">
      <c r="A301" s="191" t="s">
        <v>189</v>
      </c>
      <c r="B301" s="94" t="s">
        <v>538</v>
      </c>
      <c r="C301" s="208">
        <v>24479.0</v>
      </c>
      <c r="D301" s="96" t="s">
        <v>540</v>
      </c>
      <c r="E301" s="97" t="str">
        <f t="shared" si="27"/>
        <v>N/A</v>
      </c>
      <c r="F301" s="98"/>
      <c r="G301" s="98"/>
      <c r="H301" s="98"/>
      <c r="I301" s="98"/>
      <c r="J301" s="98"/>
      <c r="K301" s="99"/>
      <c r="L301" s="98"/>
      <c r="M301" s="98"/>
      <c r="N301" s="98"/>
      <c r="O301" s="98"/>
      <c r="P301" s="98"/>
      <c r="Q301" s="100"/>
      <c r="R301" s="98"/>
      <c r="S301" s="98"/>
      <c r="T301" s="45"/>
      <c r="U301" s="45"/>
      <c r="V301" s="45"/>
      <c r="W301" s="98"/>
      <c r="X301" s="101"/>
      <c r="Y301" s="102"/>
      <c r="Z301" s="98"/>
      <c r="AA301" s="103"/>
      <c r="AB301" s="123"/>
      <c r="AC301" s="103"/>
      <c r="AD301" s="107"/>
      <c r="AE301" s="103"/>
      <c r="AF301" s="107"/>
      <c r="AG301" s="103"/>
      <c r="AH301" s="107"/>
      <c r="AI301" s="103"/>
      <c r="AJ301" s="107"/>
      <c r="AK301" s="107"/>
      <c r="AL301" s="103"/>
      <c r="AM301" s="107"/>
      <c r="AN301" s="107"/>
      <c r="AO301" s="103"/>
      <c r="AP301" s="107"/>
      <c r="AQ301" s="107"/>
      <c r="AR301" s="103"/>
      <c r="AS301" s="107"/>
      <c r="AT301" s="107"/>
      <c r="AU301" s="103"/>
      <c r="AV301" s="107"/>
      <c r="AW301" s="103"/>
      <c r="AX301" s="107"/>
      <c r="AY301" s="103"/>
      <c r="AZ301" s="107"/>
      <c r="BA301" s="103"/>
      <c r="BB301" s="107"/>
      <c r="BC301" s="107"/>
      <c r="BD301" s="103"/>
      <c r="BE301" s="48"/>
      <c r="BF301" s="106"/>
      <c r="BG301" s="103"/>
      <c r="BH301" s="107"/>
      <c r="BI301" s="142">
        <v>4750.13</v>
      </c>
      <c r="BJ301" s="110">
        <v>4750.13</v>
      </c>
      <c r="BK301" s="107"/>
      <c r="BL301" s="107"/>
      <c r="BM301" s="103"/>
      <c r="BN301" s="124" t="str">
        <f t="shared" si="148"/>
        <v>#REF!</v>
      </c>
      <c r="BO301" s="107"/>
      <c r="BP301" s="103"/>
      <c r="BQ301" s="107"/>
      <c r="BR301" s="103"/>
      <c r="BS301" s="117" t="str">
        <f t="shared" si="30"/>
        <v>#REF!</v>
      </c>
      <c r="BT301" s="107"/>
      <c r="BU301" s="103"/>
      <c r="BV301" s="107"/>
      <c r="BW301" s="117" t="str">
        <f t="shared" si="150"/>
        <v>#REF!</v>
      </c>
      <c r="BX301" s="112"/>
      <c r="BY301" s="110">
        <v>0.0</v>
      </c>
      <c r="BZ301" s="2"/>
      <c r="CA301" s="2"/>
      <c r="CB301" s="112"/>
      <c r="CC301" s="110">
        <v>0.0</v>
      </c>
      <c r="CD301" s="112"/>
      <c r="CE301" s="110">
        <v>0.0</v>
      </c>
      <c r="CF301" s="112"/>
      <c r="CG301" s="110">
        <v>0.0</v>
      </c>
      <c r="CH301" s="112"/>
      <c r="CI301" s="110">
        <v>0.0</v>
      </c>
      <c r="CJ301" s="112"/>
      <c r="CK301" s="110">
        <v>0.0</v>
      </c>
      <c r="CL301" s="112"/>
      <c r="CM301" s="110">
        <v>0.0</v>
      </c>
      <c r="CN301" s="112"/>
      <c r="CO301" s="110">
        <v>0.0</v>
      </c>
      <c r="CP301" s="112"/>
      <c r="CQ301" s="110">
        <v>0.0</v>
      </c>
      <c r="CR301" s="113">
        <f t="shared" si="45"/>
        <v>0</v>
      </c>
      <c r="CS301" s="113">
        <f t="shared" si="26"/>
        <v>0</v>
      </c>
      <c r="CT301" s="1"/>
      <c r="CU301" s="205"/>
      <c r="CV301" s="1"/>
      <c r="CW301" s="1"/>
      <c r="CX301" s="1"/>
      <c r="CY301" s="1"/>
      <c r="CZ301" s="1"/>
      <c r="DA301" s="1"/>
      <c r="DB301" s="1"/>
      <c r="DC301" s="1"/>
      <c r="DD301" s="1"/>
      <c r="DE301" s="61"/>
      <c r="DF301" s="61"/>
      <c r="DG301" s="193">
        <v>1.0</v>
      </c>
      <c r="DH301" s="184">
        <v>1.0</v>
      </c>
      <c r="DI301" s="184">
        <v>0.0</v>
      </c>
      <c r="DJ301" s="184">
        <v>0.0</v>
      </c>
      <c r="DK301" s="184">
        <v>1.0</v>
      </c>
      <c r="DL301" s="1"/>
      <c r="DM301" s="1"/>
      <c r="DN301" s="1"/>
      <c r="DO301" s="1"/>
      <c r="DP301" s="1"/>
    </row>
    <row r="302">
      <c r="A302" s="93"/>
      <c r="B302" s="94" t="s">
        <v>538</v>
      </c>
      <c r="C302" s="208">
        <v>24477.0</v>
      </c>
      <c r="D302" s="96" t="s">
        <v>560</v>
      </c>
      <c r="E302" s="97" t="str">
        <f t="shared" si="27"/>
        <v>N/A</v>
      </c>
      <c r="F302" s="98"/>
      <c r="G302" s="98"/>
      <c r="H302" s="98"/>
      <c r="I302" s="98"/>
      <c r="J302" s="98"/>
      <c r="K302" s="99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112"/>
      <c r="Z302" s="98"/>
      <c r="AA302" s="98"/>
      <c r="AB302" s="155"/>
      <c r="AC302" s="98"/>
      <c r="AD302" s="112"/>
      <c r="AE302" s="98"/>
      <c r="AF302" s="112"/>
      <c r="AG302" s="98"/>
      <c r="AH302" s="112"/>
      <c r="AI302" s="98"/>
      <c r="AJ302" s="112"/>
      <c r="AK302" s="112"/>
      <c r="AL302" s="98"/>
      <c r="AM302" s="112"/>
      <c r="AN302" s="112"/>
      <c r="AO302" s="98"/>
      <c r="AP302" s="112"/>
      <c r="AQ302" s="112"/>
      <c r="AR302" s="98"/>
      <c r="AS302" s="112"/>
      <c r="AT302" s="112"/>
      <c r="AU302" s="98"/>
      <c r="AV302" s="112"/>
      <c r="AW302" s="98"/>
      <c r="AX302" s="112"/>
      <c r="AY302" s="98"/>
      <c r="AZ302" s="112"/>
      <c r="BA302" s="98"/>
      <c r="BB302" s="112"/>
      <c r="BC302" s="112"/>
      <c r="BD302" s="98"/>
      <c r="BE302" s="48"/>
      <c r="BF302" s="112"/>
      <c r="BG302" s="98"/>
      <c r="BH302" s="107"/>
      <c r="BI302" s="142">
        <v>3980.4</v>
      </c>
      <c r="BJ302" s="135">
        <v>3980.4</v>
      </c>
      <c r="BK302" s="124" t="str">
        <f t="shared" ref="BK302:BK305" si="151">IFNA(SUM(BI302-VLOOKUP($D302,'12.2.24 - WIP PROJECTIONS'!$D$2:$BX$214,57,FALSE)), BI302)</f>
        <v>#REF!</v>
      </c>
      <c r="BL302" s="107"/>
      <c r="BM302" s="103"/>
      <c r="BN302" s="124" t="str">
        <f t="shared" si="148"/>
        <v>#REF!</v>
      </c>
      <c r="BO302" s="112"/>
      <c r="BP302" s="98"/>
      <c r="BQ302" s="112"/>
      <c r="BR302" s="98"/>
      <c r="BS302" s="117" t="str">
        <f t="shared" si="30"/>
        <v>#REF!</v>
      </c>
      <c r="BT302" s="112"/>
      <c r="BU302" s="103"/>
      <c r="BV302" s="107"/>
      <c r="BW302" s="107" t="str">
        <f t="shared" si="150"/>
        <v>#REF!</v>
      </c>
      <c r="BX302" s="112"/>
      <c r="BY302" s="110">
        <v>0.0</v>
      </c>
      <c r="BZ302" s="2"/>
      <c r="CA302" s="2"/>
      <c r="CB302" s="112"/>
      <c r="CC302" s="110">
        <v>0.0</v>
      </c>
      <c r="CD302" s="112"/>
      <c r="CE302" s="110">
        <v>0.0</v>
      </c>
      <c r="CF302" s="112"/>
      <c r="CG302" s="110">
        <v>0.0</v>
      </c>
      <c r="CH302" s="112"/>
      <c r="CI302" s="110">
        <v>0.0</v>
      </c>
      <c r="CJ302" s="112"/>
      <c r="CK302" s="110">
        <v>0.0</v>
      </c>
      <c r="CL302" s="112"/>
      <c r="CM302" s="110">
        <v>0.0</v>
      </c>
      <c r="CN302" s="112"/>
      <c r="CO302" s="110">
        <v>0.0</v>
      </c>
      <c r="CP302" s="112"/>
      <c r="CQ302" s="110">
        <v>0.0</v>
      </c>
      <c r="CR302" s="113">
        <f t="shared" si="45"/>
        <v>0</v>
      </c>
      <c r="CS302" s="113">
        <f t="shared" si="26"/>
        <v>0</v>
      </c>
      <c r="CT302" s="1"/>
      <c r="CU302" s="114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16"/>
      <c r="DH302" s="116"/>
      <c r="DI302" s="116"/>
      <c r="DJ302" s="116"/>
      <c r="DK302" s="116"/>
      <c r="DL302" s="1"/>
      <c r="DM302" s="1"/>
      <c r="DN302" s="1"/>
      <c r="DO302" s="1"/>
      <c r="DP302" s="1"/>
    </row>
    <row r="303">
      <c r="A303" s="161"/>
      <c r="B303" s="94" t="s">
        <v>538</v>
      </c>
      <c r="C303" s="208">
        <v>24475.0</v>
      </c>
      <c r="D303" s="96" t="s">
        <v>543</v>
      </c>
      <c r="E303" s="97" t="str">
        <f t="shared" si="27"/>
        <v>N/A</v>
      </c>
      <c r="F303" s="98"/>
      <c r="G303" s="98"/>
      <c r="H303" s="98"/>
      <c r="I303" s="98"/>
      <c r="J303" s="98"/>
      <c r="K303" s="99"/>
      <c r="L303" s="98"/>
      <c r="M303" s="98"/>
      <c r="N303" s="98"/>
      <c r="O303" s="98"/>
      <c r="P303" s="98"/>
      <c r="Q303" s="100"/>
      <c r="R303" s="98"/>
      <c r="S303" s="98"/>
      <c r="T303" s="45"/>
      <c r="U303" s="45"/>
      <c r="V303" s="45"/>
      <c r="W303" s="98"/>
      <c r="X303" s="101"/>
      <c r="Y303" s="102"/>
      <c r="Z303" s="98"/>
      <c r="AA303" s="103"/>
      <c r="AB303" s="123"/>
      <c r="AC303" s="103"/>
      <c r="AD303" s="107"/>
      <c r="AE303" s="103"/>
      <c r="AF303" s="107"/>
      <c r="AG303" s="103"/>
      <c r="AH303" s="107"/>
      <c r="AI303" s="103"/>
      <c r="AJ303" s="107"/>
      <c r="AK303" s="107"/>
      <c r="AL303" s="103"/>
      <c r="AM303" s="107"/>
      <c r="AN303" s="107"/>
      <c r="AO303" s="103"/>
      <c r="AP303" s="107"/>
      <c r="AQ303" s="107"/>
      <c r="AR303" s="103"/>
      <c r="AS303" s="107"/>
      <c r="AT303" s="107"/>
      <c r="AU303" s="103"/>
      <c r="AV303" s="107"/>
      <c r="AW303" s="103"/>
      <c r="AX303" s="107"/>
      <c r="AY303" s="103"/>
      <c r="AZ303" s="107"/>
      <c r="BA303" s="103"/>
      <c r="BB303" s="107"/>
      <c r="BC303" s="107"/>
      <c r="BD303" s="103"/>
      <c r="BE303" s="48"/>
      <c r="BF303" s="142">
        <v>2359.81</v>
      </c>
      <c r="BG303" s="110">
        <v>2359.81</v>
      </c>
      <c r="BH303" s="107"/>
      <c r="BI303" s="107"/>
      <c r="BJ303" s="103"/>
      <c r="BK303" s="124" t="str">
        <f t="shared" si="151"/>
        <v>#REF!</v>
      </c>
      <c r="BL303" s="107"/>
      <c r="BM303" s="103"/>
      <c r="BN303" s="124" t="str">
        <f t="shared" si="148"/>
        <v>#REF!</v>
      </c>
      <c r="BO303" s="107"/>
      <c r="BP303" s="103"/>
      <c r="BQ303" s="107"/>
      <c r="BR303" s="103"/>
      <c r="BS303" s="117" t="str">
        <f t="shared" si="30"/>
        <v>#REF!</v>
      </c>
      <c r="BT303" s="107"/>
      <c r="BU303" s="103"/>
      <c r="BV303" s="107"/>
      <c r="BW303" s="117" t="str">
        <f t="shared" si="150"/>
        <v>#REF!</v>
      </c>
      <c r="BX303" s="112"/>
      <c r="BY303" s="110">
        <v>0.0</v>
      </c>
      <c r="BZ303" s="2"/>
      <c r="CA303" s="2"/>
      <c r="CB303" s="112"/>
      <c r="CC303" s="110">
        <v>0.0</v>
      </c>
      <c r="CD303" s="112"/>
      <c r="CE303" s="110">
        <v>0.0</v>
      </c>
      <c r="CF303" s="112"/>
      <c r="CG303" s="110">
        <v>0.0</v>
      </c>
      <c r="CH303" s="112"/>
      <c r="CI303" s="110">
        <v>0.0</v>
      </c>
      <c r="CJ303" s="112"/>
      <c r="CK303" s="110">
        <v>0.0</v>
      </c>
      <c r="CL303" s="112"/>
      <c r="CM303" s="110">
        <v>0.0</v>
      </c>
      <c r="CN303" s="112"/>
      <c r="CO303" s="110">
        <v>0.0</v>
      </c>
      <c r="CP303" s="112"/>
      <c r="CQ303" s="110">
        <v>0.0</v>
      </c>
      <c r="CR303" s="113">
        <f t="shared" si="45"/>
        <v>0</v>
      </c>
      <c r="CS303" s="113">
        <f t="shared" si="26"/>
        <v>0</v>
      </c>
      <c r="CT303" s="1"/>
      <c r="CU303" s="114"/>
      <c r="CV303" s="1"/>
      <c r="CW303" s="1"/>
      <c r="CX303" s="1"/>
      <c r="CY303" s="1"/>
      <c r="CZ303" s="1"/>
      <c r="DA303" s="1"/>
      <c r="DB303" s="207" t="s">
        <v>561</v>
      </c>
      <c r="DC303" s="1"/>
      <c r="DD303" s="1"/>
      <c r="DE303" s="61"/>
      <c r="DF303" s="61"/>
      <c r="DG303" s="115"/>
      <c r="DH303" s="116"/>
      <c r="DI303" s="116"/>
      <c r="DJ303" s="116"/>
      <c r="DK303" s="116"/>
      <c r="DL303" s="1"/>
      <c r="DM303" s="1"/>
      <c r="DN303" s="1"/>
      <c r="DO303" s="1"/>
      <c r="DP303" s="1"/>
    </row>
    <row r="304">
      <c r="A304" s="189" t="s">
        <v>562</v>
      </c>
      <c r="B304" s="94" t="s">
        <v>538</v>
      </c>
      <c r="C304" s="208">
        <v>24474.0</v>
      </c>
      <c r="D304" s="96" t="s">
        <v>563</v>
      </c>
      <c r="E304" s="97" t="str">
        <f t="shared" si="27"/>
        <v>N/A</v>
      </c>
      <c r="F304" s="98"/>
      <c r="G304" s="98"/>
      <c r="H304" s="98"/>
      <c r="I304" s="98"/>
      <c r="J304" s="98"/>
      <c r="K304" s="99"/>
      <c r="L304" s="98"/>
      <c r="M304" s="98"/>
      <c r="N304" s="98"/>
      <c r="O304" s="98"/>
      <c r="P304" s="98"/>
      <c r="Q304" s="100"/>
      <c r="R304" s="98"/>
      <c r="S304" s="98"/>
      <c r="T304" s="45"/>
      <c r="U304" s="45"/>
      <c r="V304" s="45"/>
      <c r="W304" s="98"/>
      <c r="X304" s="101"/>
      <c r="Y304" s="102"/>
      <c r="Z304" s="98"/>
      <c r="AA304" s="103"/>
      <c r="AB304" s="123"/>
      <c r="AC304" s="103"/>
      <c r="AD304" s="107"/>
      <c r="AE304" s="103"/>
      <c r="AF304" s="107"/>
      <c r="AG304" s="103"/>
      <c r="AH304" s="107"/>
      <c r="AI304" s="103"/>
      <c r="AJ304" s="107"/>
      <c r="AK304" s="107"/>
      <c r="AL304" s="103"/>
      <c r="AM304" s="107"/>
      <c r="AN304" s="107"/>
      <c r="AO304" s="103"/>
      <c r="AP304" s="107"/>
      <c r="AQ304" s="107"/>
      <c r="AR304" s="103"/>
      <c r="AS304" s="107"/>
      <c r="AT304" s="107"/>
      <c r="AU304" s="103"/>
      <c r="AV304" s="107"/>
      <c r="AW304" s="103"/>
      <c r="AX304" s="107"/>
      <c r="AY304" s="103"/>
      <c r="AZ304" s="107"/>
      <c r="BA304" s="103"/>
      <c r="BB304" s="107"/>
      <c r="BC304" s="107"/>
      <c r="BD304" s="103"/>
      <c r="BE304" s="48"/>
      <c r="BF304" s="142">
        <v>11578.0</v>
      </c>
      <c r="BG304" s="110">
        <v>11578.0</v>
      </c>
      <c r="BH304" s="107"/>
      <c r="BI304" s="107"/>
      <c r="BJ304" s="103"/>
      <c r="BK304" s="124" t="str">
        <f t="shared" si="151"/>
        <v>#REF!</v>
      </c>
      <c r="BL304" s="107"/>
      <c r="BM304" s="103"/>
      <c r="BN304" s="124" t="str">
        <f t="shared" si="148"/>
        <v>#REF!</v>
      </c>
      <c r="BO304" s="107"/>
      <c r="BP304" s="103"/>
      <c r="BQ304" s="107"/>
      <c r="BR304" s="103"/>
      <c r="BS304" s="117" t="str">
        <f t="shared" si="30"/>
        <v>#REF!</v>
      </c>
      <c r="BT304" s="107"/>
      <c r="BU304" s="103"/>
      <c r="BV304" s="107"/>
      <c r="BW304" s="107" t="str">
        <f t="shared" si="150"/>
        <v>#REF!</v>
      </c>
      <c r="BX304" s="112"/>
      <c r="BY304" s="110">
        <v>0.0</v>
      </c>
      <c r="BZ304" s="2"/>
      <c r="CA304" s="2"/>
      <c r="CB304" s="112"/>
      <c r="CC304" s="110">
        <v>0.0</v>
      </c>
      <c r="CD304" s="112"/>
      <c r="CE304" s="110">
        <v>0.0</v>
      </c>
      <c r="CF304" s="112"/>
      <c r="CG304" s="110">
        <v>0.0</v>
      </c>
      <c r="CH304" s="112"/>
      <c r="CI304" s="110">
        <v>0.0</v>
      </c>
      <c r="CJ304" s="112"/>
      <c r="CK304" s="110">
        <v>0.0</v>
      </c>
      <c r="CL304" s="112"/>
      <c r="CM304" s="110">
        <v>0.0</v>
      </c>
      <c r="CN304" s="112"/>
      <c r="CO304" s="110">
        <v>0.0</v>
      </c>
      <c r="CP304" s="112"/>
      <c r="CQ304" s="110">
        <v>0.0</v>
      </c>
      <c r="CR304" s="113">
        <f t="shared" si="45"/>
        <v>0</v>
      </c>
      <c r="CS304" s="113">
        <f t="shared" si="26"/>
        <v>0</v>
      </c>
      <c r="CT304" s="1"/>
      <c r="CU304" s="114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84">
        <v>2.0</v>
      </c>
      <c r="DH304" s="184">
        <v>2.0</v>
      </c>
      <c r="DI304" s="184">
        <v>0.0</v>
      </c>
      <c r="DJ304" s="184">
        <v>0.0</v>
      </c>
      <c r="DK304" s="184">
        <v>0.0</v>
      </c>
      <c r="DL304" s="1"/>
      <c r="DM304" s="1"/>
      <c r="DN304" s="1"/>
      <c r="DO304" s="1"/>
      <c r="DP304" s="1"/>
    </row>
    <row r="305">
      <c r="A305" s="189" t="s">
        <v>189</v>
      </c>
      <c r="B305" s="94" t="s">
        <v>538</v>
      </c>
      <c r="C305" s="208">
        <v>24473.0</v>
      </c>
      <c r="D305" s="96" t="s">
        <v>564</v>
      </c>
      <c r="E305" s="97" t="str">
        <f t="shared" si="27"/>
        <v>N/A</v>
      </c>
      <c r="F305" s="98"/>
      <c r="G305" s="98"/>
      <c r="H305" s="98"/>
      <c r="I305" s="98"/>
      <c r="J305" s="98"/>
      <c r="K305" s="99"/>
      <c r="L305" s="98"/>
      <c r="M305" s="98"/>
      <c r="N305" s="98"/>
      <c r="O305" s="98"/>
      <c r="P305" s="98"/>
      <c r="Q305" s="100"/>
      <c r="R305" s="98"/>
      <c r="S305" s="98"/>
      <c r="T305" s="45"/>
      <c r="U305" s="45"/>
      <c r="V305" s="45"/>
      <c r="W305" s="98"/>
      <c r="X305" s="101"/>
      <c r="Y305" s="102"/>
      <c r="Z305" s="98"/>
      <c r="AA305" s="103"/>
      <c r="AB305" s="123"/>
      <c r="AC305" s="103"/>
      <c r="AD305" s="107"/>
      <c r="AE305" s="103"/>
      <c r="AF305" s="107"/>
      <c r="AG305" s="103"/>
      <c r="AH305" s="107"/>
      <c r="AI305" s="103"/>
      <c r="AJ305" s="107"/>
      <c r="AK305" s="107"/>
      <c r="AL305" s="103"/>
      <c r="AM305" s="107"/>
      <c r="AN305" s="107"/>
      <c r="AO305" s="103"/>
      <c r="AP305" s="107"/>
      <c r="AQ305" s="107"/>
      <c r="AR305" s="103"/>
      <c r="AS305" s="107"/>
      <c r="AT305" s="107"/>
      <c r="AU305" s="103"/>
      <c r="AV305" s="107"/>
      <c r="AW305" s="103"/>
      <c r="AX305" s="107"/>
      <c r="AY305" s="103"/>
      <c r="AZ305" s="107"/>
      <c r="BA305" s="103"/>
      <c r="BB305" s="107"/>
      <c r="BC305" s="107"/>
      <c r="BD305" s="103"/>
      <c r="BE305" s="48"/>
      <c r="BF305" s="107"/>
      <c r="BG305" s="103"/>
      <c r="BH305" s="107"/>
      <c r="BI305" s="142">
        <v>23964.0</v>
      </c>
      <c r="BJ305" s="110">
        <v>23964.0</v>
      </c>
      <c r="BK305" s="124" t="str">
        <f t="shared" si="151"/>
        <v>#REF!</v>
      </c>
      <c r="BL305" s="107"/>
      <c r="BM305" s="103"/>
      <c r="BN305" s="124" t="str">
        <f t="shared" si="148"/>
        <v>#REF!</v>
      </c>
      <c r="BO305" s="107"/>
      <c r="BP305" s="103"/>
      <c r="BQ305" s="107"/>
      <c r="BR305" s="103"/>
      <c r="BS305" s="117" t="str">
        <f t="shared" si="30"/>
        <v>#REF!</v>
      </c>
      <c r="BT305" s="107"/>
      <c r="BU305" s="103"/>
      <c r="BV305" s="107"/>
      <c r="BW305" s="107" t="str">
        <f t="shared" si="150"/>
        <v>#REF!</v>
      </c>
      <c r="BX305" s="112"/>
      <c r="BY305" s="110">
        <v>0.0</v>
      </c>
      <c r="BZ305" s="2"/>
      <c r="CA305" s="2"/>
      <c r="CB305" s="112"/>
      <c r="CC305" s="110">
        <v>0.0</v>
      </c>
      <c r="CD305" s="112"/>
      <c r="CE305" s="110">
        <v>0.0</v>
      </c>
      <c r="CF305" s="112"/>
      <c r="CG305" s="110">
        <v>0.0</v>
      </c>
      <c r="CH305" s="112"/>
      <c r="CI305" s="110">
        <v>0.0</v>
      </c>
      <c r="CJ305" s="112"/>
      <c r="CK305" s="110">
        <v>0.0</v>
      </c>
      <c r="CL305" s="112"/>
      <c r="CM305" s="110">
        <v>0.0</v>
      </c>
      <c r="CN305" s="112"/>
      <c r="CO305" s="110">
        <v>0.0</v>
      </c>
      <c r="CP305" s="112"/>
      <c r="CQ305" s="110">
        <v>0.0</v>
      </c>
      <c r="CR305" s="113">
        <f t="shared" si="45"/>
        <v>0</v>
      </c>
      <c r="CS305" s="113">
        <f t="shared" si="26"/>
        <v>0</v>
      </c>
      <c r="CT305" s="1"/>
      <c r="CU305" s="114"/>
      <c r="CV305" s="1"/>
      <c r="CW305" s="1"/>
      <c r="CX305" s="1"/>
      <c r="CY305" s="1"/>
      <c r="CZ305" s="1"/>
      <c r="DA305" s="1"/>
      <c r="DB305" s="1"/>
      <c r="DC305" s="1"/>
      <c r="DD305" s="1"/>
      <c r="DE305" s="61"/>
      <c r="DF305" s="61"/>
      <c r="DG305" s="115"/>
      <c r="DH305" s="116"/>
      <c r="DI305" s="116"/>
      <c r="DJ305" s="116"/>
      <c r="DK305" s="116"/>
      <c r="DL305" s="1"/>
      <c r="DM305" s="1"/>
      <c r="DN305" s="1"/>
      <c r="DO305" s="1"/>
      <c r="DP305" s="1"/>
    </row>
    <row r="306">
      <c r="A306" s="161"/>
      <c r="B306" s="94" t="s">
        <v>538</v>
      </c>
      <c r="C306" s="208">
        <v>24472.0</v>
      </c>
      <c r="D306" s="96" t="s">
        <v>540</v>
      </c>
      <c r="E306" s="97" t="str">
        <f t="shared" si="27"/>
        <v>N/A</v>
      </c>
      <c r="F306" s="98"/>
      <c r="G306" s="98"/>
      <c r="H306" s="98"/>
      <c r="I306" s="98"/>
      <c r="J306" s="98"/>
      <c r="K306" s="99"/>
      <c r="L306" s="98"/>
      <c r="M306" s="98"/>
      <c r="N306" s="98"/>
      <c r="O306" s="98"/>
      <c r="P306" s="98"/>
      <c r="Q306" s="100"/>
      <c r="R306" s="98"/>
      <c r="S306" s="98"/>
      <c r="T306" s="45"/>
      <c r="U306" s="45"/>
      <c r="V306" s="45"/>
      <c r="W306" s="98"/>
      <c r="X306" s="101"/>
      <c r="Y306" s="102"/>
      <c r="Z306" s="98"/>
      <c r="AA306" s="103"/>
      <c r="AB306" s="123"/>
      <c r="AC306" s="103"/>
      <c r="AD306" s="107"/>
      <c r="AE306" s="103"/>
      <c r="AF306" s="107"/>
      <c r="AG306" s="103"/>
      <c r="AH306" s="107"/>
      <c r="AI306" s="103"/>
      <c r="AJ306" s="107"/>
      <c r="AK306" s="107"/>
      <c r="AL306" s="103"/>
      <c r="AM306" s="107"/>
      <c r="AN306" s="107"/>
      <c r="AO306" s="103"/>
      <c r="AP306" s="107"/>
      <c r="AQ306" s="107"/>
      <c r="AR306" s="103"/>
      <c r="AS306" s="107"/>
      <c r="AT306" s="107"/>
      <c r="AU306" s="103"/>
      <c r="AV306" s="107"/>
      <c r="AW306" s="103"/>
      <c r="AX306" s="107"/>
      <c r="AY306" s="103"/>
      <c r="AZ306" s="107"/>
      <c r="BA306" s="103"/>
      <c r="BB306" s="107"/>
      <c r="BC306" s="107"/>
      <c r="BD306" s="103"/>
      <c r="BE306" s="48"/>
      <c r="BF306" s="142">
        <v>4750.13</v>
      </c>
      <c r="BG306" s="110">
        <v>4750.13</v>
      </c>
      <c r="BH306" s="124" t="str">
        <f t="shared" ref="BH306:BH401" si="152">IFNA(SUM(BF306-VLOOKUP($D306,'10.28.24 - WIP PROJECTIONS'!$D$2:$BX$214,54,FALSE)), BF306)</f>
        <v>#REF!</v>
      </c>
      <c r="BI306" s="107"/>
      <c r="BJ306" s="103"/>
      <c r="BK306" s="107"/>
      <c r="BL306" s="107"/>
      <c r="BM306" s="103"/>
      <c r="BN306" s="124" t="str">
        <f t="shared" si="148"/>
        <v>#REF!</v>
      </c>
      <c r="BO306" s="107"/>
      <c r="BP306" s="103"/>
      <c r="BQ306" s="107"/>
      <c r="BR306" s="103"/>
      <c r="BS306" s="117" t="str">
        <f t="shared" si="30"/>
        <v>#REF!</v>
      </c>
      <c r="BT306" s="107"/>
      <c r="BU306" s="103"/>
      <c r="BV306" s="107"/>
      <c r="BW306" s="117" t="str">
        <f t="shared" si="150"/>
        <v>#REF!</v>
      </c>
      <c r="BX306" s="112"/>
      <c r="BY306" s="110">
        <v>0.0</v>
      </c>
      <c r="BZ306" s="2"/>
      <c r="CA306" s="2"/>
      <c r="CB306" s="112"/>
      <c r="CC306" s="110">
        <v>0.0</v>
      </c>
      <c r="CD306" s="112"/>
      <c r="CE306" s="110">
        <v>0.0</v>
      </c>
      <c r="CF306" s="112"/>
      <c r="CG306" s="110">
        <v>0.0</v>
      </c>
      <c r="CH306" s="112"/>
      <c r="CI306" s="110">
        <v>0.0</v>
      </c>
      <c r="CJ306" s="112"/>
      <c r="CK306" s="110">
        <v>0.0</v>
      </c>
      <c r="CL306" s="112"/>
      <c r="CM306" s="110">
        <v>0.0</v>
      </c>
      <c r="CN306" s="112"/>
      <c r="CO306" s="110">
        <v>0.0</v>
      </c>
      <c r="CP306" s="112"/>
      <c r="CQ306" s="110">
        <v>0.0</v>
      </c>
      <c r="CR306" s="113">
        <f t="shared" si="45"/>
        <v>0</v>
      </c>
      <c r="CS306" s="113">
        <f t="shared" si="26"/>
        <v>0</v>
      </c>
      <c r="CT306" s="1"/>
      <c r="CU306" s="114"/>
      <c r="CV306" s="1"/>
      <c r="CW306" s="1"/>
      <c r="CX306" s="195" t="s">
        <v>565</v>
      </c>
      <c r="CY306" s="207" t="s">
        <v>566</v>
      </c>
      <c r="CZ306" s="1"/>
      <c r="DA306" s="1"/>
      <c r="DB306" s="1"/>
      <c r="DC306" s="1"/>
      <c r="DD306" s="1"/>
      <c r="DE306" s="1"/>
      <c r="DF306" s="1"/>
      <c r="DG306" s="184">
        <v>3.0</v>
      </c>
      <c r="DH306" s="184">
        <v>1.0</v>
      </c>
      <c r="DI306" s="184">
        <v>0.0</v>
      </c>
      <c r="DJ306" s="184">
        <v>0.0</v>
      </c>
      <c r="DK306" s="184">
        <v>1.0</v>
      </c>
      <c r="DL306" s="1"/>
      <c r="DM306" s="1"/>
      <c r="DN306" s="1"/>
      <c r="DO306" s="1"/>
      <c r="DP306" s="1"/>
    </row>
    <row r="307">
      <c r="A307" s="93"/>
      <c r="B307" s="94" t="s">
        <v>538</v>
      </c>
      <c r="C307" s="208">
        <v>24469.0</v>
      </c>
      <c r="D307" s="96" t="s">
        <v>540</v>
      </c>
      <c r="E307" s="97" t="str">
        <f t="shared" si="27"/>
        <v>N/A</v>
      </c>
      <c r="F307" s="98"/>
      <c r="G307" s="98"/>
      <c r="H307" s="98"/>
      <c r="I307" s="98"/>
      <c r="J307" s="98"/>
      <c r="K307" s="99"/>
      <c r="L307" s="98"/>
      <c r="M307" s="98"/>
      <c r="N307" s="98"/>
      <c r="O307" s="98"/>
      <c r="P307" s="98"/>
      <c r="Q307" s="100"/>
      <c r="R307" s="98"/>
      <c r="S307" s="98"/>
      <c r="T307" s="45"/>
      <c r="U307" s="45"/>
      <c r="V307" s="45"/>
      <c r="W307" s="98"/>
      <c r="X307" s="101"/>
      <c r="Y307" s="102"/>
      <c r="Z307" s="98"/>
      <c r="AA307" s="103"/>
      <c r="AB307" s="123"/>
      <c r="AC307" s="103"/>
      <c r="AD307" s="107"/>
      <c r="AE307" s="103"/>
      <c r="AF307" s="107"/>
      <c r="AG307" s="103"/>
      <c r="AH307" s="107"/>
      <c r="AI307" s="103"/>
      <c r="AJ307" s="107"/>
      <c r="AK307" s="107"/>
      <c r="AL307" s="103"/>
      <c r="AM307" s="107"/>
      <c r="AN307" s="107"/>
      <c r="AO307" s="103"/>
      <c r="AP307" s="107"/>
      <c r="AQ307" s="107"/>
      <c r="AR307" s="103"/>
      <c r="AS307" s="107"/>
      <c r="AT307" s="107"/>
      <c r="AU307" s="103"/>
      <c r="AV307" s="107"/>
      <c r="AW307" s="103"/>
      <c r="AX307" s="107"/>
      <c r="AY307" s="103"/>
      <c r="AZ307" s="107"/>
      <c r="BA307" s="103"/>
      <c r="BB307" s="107"/>
      <c r="BC307" s="107"/>
      <c r="BD307" s="103"/>
      <c r="BE307" s="129" t="str">
        <f t="shared" ref="BE307:BE401" si="153">IFNA(SUM(BC307-VLOOKUP($D307,'10.14.24 - WIP PROJECTIONS'!$D$2:$BX$214,51,FALSE)), BC307)</f>
        <v>#REF!</v>
      </c>
      <c r="BF307" s="142">
        <v>4531.74</v>
      </c>
      <c r="BG307" s="110">
        <v>4531.74</v>
      </c>
      <c r="BH307" s="124" t="str">
        <f t="shared" si="152"/>
        <v>#REF!</v>
      </c>
      <c r="BI307" s="107"/>
      <c r="BJ307" s="103"/>
      <c r="BK307" s="107"/>
      <c r="BL307" s="107"/>
      <c r="BM307" s="103"/>
      <c r="BN307" s="124" t="str">
        <f t="shared" si="148"/>
        <v>#REF!</v>
      </c>
      <c r="BO307" s="107"/>
      <c r="BP307" s="103"/>
      <c r="BQ307" s="107"/>
      <c r="BR307" s="103"/>
      <c r="BS307" s="117" t="str">
        <f t="shared" si="30"/>
        <v>#REF!</v>
      </c>
      <c r="BT307" s="107"/>
      <c r="BU307" s="103"/>
      <c r="BV307" s="107"/>
      <c r="BW307" s="117" t="str">
        <f t="shared" si="150"/>
        <v>#REF!</v>
      </c>
      <c r="BX307" s="112"/>
      <c r="BY307" s="110">
        <v>0.0</v>
      </c>
      <c r="BZ307" s="2"/>
      <c r="CA307" s="2"/>
      <c r="CB307" s="112"/>
      <c r="CC307" s="110">
        <v>0.0</v>
      </c>
      <c r="CD307" s="112"/>
      <c r="CE307" s="110">
        <v>0.0</v>
      </c>
      <c r="CF307" s="112"/>
      <c r="CG307" s="110">
        <v>0.0</v>
      </c>
      <c r="CH307" s="112"/>
      <c r="CI307" s="110">
        <v>0.0</v>
      </c>
      <c r="CJ307" s="112"/>
      <c r="CK307" s="110">
        <v>0.0</v>
      </c>
      <c r="CL307" s="112"/>
      <c r="CM307" s="110">
        <v>0.0</v>
      </c>
      <c r="CN307" s="112"/>
      <c r="CO307" s="110">
        <v>0.0</v>
      </c>
      <c r="CP307" s="112"/>
      <c r="CQ307" s="110">
        <v>0.0</v>
      </c>
      <c r="CR307" s="113">
        <f t="shared" si="45"/>
        <v>0</v>
      </c>
      <c r="CS307" s="113">
        <f t="shared" si="26"/>
        <v>0</v>
      </c>
      <c r="CT307" s="1"/>
      <c r="CU307" s="205"/>
      <c r="CV307" s="1"/>
      <c r="CW307" s="1"/>
      <c r="CX307" s="1"/>
      <c r="CY307" s="1"/>
      <c r="CZ307" s="1"/>
      <c r="DA307" s="1"/>
      <c r="DB307" s="1"/>
      <c r="DC307" s="1"/>
      <c r="DD307" s="1"/>
      <c r="DE307" s="61"/>
      <c r="DF307" s="61"/>
      <c r="DG307" s="115"/>
      <c r="DH307" s="116"/>
      <c r="DI307" s="116"/>
      <c r="DJ307" s="116"/>
      <c r="DK307" s="116"/>
      <c r="DL307" s="1"/>
      <c r="DM307" s="1"/>
      <c r="DN307" s="1"/>
      <c r="DO307" s="1"/>
      <c r="DP307" s="1"/>
    </row>
    <row r="308">
      <c r="A308" s="93"/>
      <c r="B308" s="94" t="s">
        <v>538</v>
      </c>
      <c r="C308" s="208">
        <v>24468.0</v>
      </c>
      <c r="D308" s="96" t="s">
        <v>567</v>
      </c>
      <c r="E308" s="97" t="str">
        <f t="shared" si="27"/>
        <v>N/A</v>
      </c>
      <c r="F308" s="98"/>
      <c r="G308" s="98"/>
      <c r="H308" s="98"/>
      <c r="I308" s="98"/>
      <c r="J308" s="98"/>
      <c r="K308" s="99"/>
      <c r="L308" s="98"/>
      <c r="M308" s="98"/>
      <c r="N308" s="98"/>
      <c r="O308" s="98"/>
      <c r="P308" s="98"/>
      <c r="Q308" s="100"/>
      <c r="R308" s="98"/>
      <c r="S308" s="98"/>
      <c r="T308" s="45"/>
      <c r="U308" s="45"/>
      <c r="V308" s="45"/>
      <c r="W308" s="98"/>
      <c r="X308" s="101"/>
      <c r="Y308" s="102"/>
      <c r="Z308" s="98"/>
      <c r="AA308" s="103"/>
      <c r="AB308" s="123"/>
      <c r="AC308" s="103"/>
      <c r="AD308" s="107"/>
      <c r="AE308" s="103"/>
      <c r="AF308" s="107"/>
      <c r="AG308" s="103"/>
      <c r="AH308" s="107"/>
      <c r="AI308" s="103"/>
      <c r="AJ308" s="107"/>
      <c r="AK308" s="107"/>
      <c r="AL308" s="103"/>
      <c r="AM308" s="107"/>
      <c r="AN308" s="107"/>
      <c r="AO308" s="103"/>
      <c r="AP308" s="107"/>
      <c r="AQ308" s="107"/>
      <c r="AR308" s="103"/>
      <c r="AS308" s="107"/>
      <c r="AT308" s="107"/>
      <c r="AU308" s="103"/>
      <c r="AV308" s="107"/>
      <c r="AW308" s="103"/>
      <c r="AX308" s="107"/>
      <c r="AY308" s="103"/>
      <c r="AZ308" s="107"/>
      <c r="BA308" s="103"/>
      <c r="BB308" s="107"/>
      <c r="BC308" s="107"/>
      <c r="BD308" s="103"/>
      <c r="BE308" s="129" t="str">
        <f t="shared" si="153"/>
        <v>#REF!</v>
      </c>
      <c r="BF308" s="142">
        <v>8744.57</v>
      </c>
      <c r="BG308" s="110">
        <v>8744.57</v>
      </c>
      <c r="BH308" s="124" t="str">
        <f t="shared" si="152"/>
        <v>#REF!</v>
      </c>
      <c r="BI308" s="107"/>
      <c r="BJ308" s="103"/>
      <c r="BK308" s="124" t="str">
        <f t="shared" ref="BK308:BK309" si="154">IFNA(SUM(BI308-VLOOKUP($D308,'12.2.24 - WIP PROJECTIONS'!$D$2:$BX$214,57,FALSE)), BI308)</f>
        <v>#REF!</v>
      </c>
      <c r="BL308" s="107"/>
      <c r="BM308" s="103"/>
      <c r="BN308" s="124" t="str">
        <f t="shared" si="148"/>
        <v>#REF!</v>
      </c>
      <c r="BO308" s="107"/>
      <c r="BP308" s="103"/>
      <c r="BQ308" s="107"/>
      <c r="BR308" s="103"/>
      <c r="BS308" s="117" t="str">
        <f t="shared" si="30"/>
        <v>#REF!</v>
      </c>
      <c r="BT308" s="107"/>
      <c r="BU308" s="103"/>
      <c r="BV308" s="107"/>
      <c r="BW308" s="107" t="str">
        <f t="shared" si="150"/>
        <v>#REF!</v>
      </c>
      <c r="BX308" s="112"/>
      <c r="BY308" s="110">
        <v>0.0</v>
      </c>
      <c r="BZ308" s="2"/>
      <c r="CA308" s="2"/>
      <c r="CB308" s="112"/>
      <c r="CC308" s="110">
        <v>0.0</v>
      </c>
      <c r="CD308" s="112"/>
      <c r="CE308" s="110">
        <v>0.0</v>
      </c>
      <c r="CF308" s="112"/>
      <c r="CG308" s="110">
        <v>0.0</v>
      </c>
      <c r="CH308" s="112"/>
      <c r="CI308" s="110">
        <v>0.0</v>
      </c>
      <c r="CJ308" s="112"/>
      <c r="CK308" s="110">
        <v>0.0</v>
      </c>
      <c r="CL308" s="112"/>
      <c r="CM308" s="110">
        <v>0.0</v>
      </c>
      <c r="CN308" s="112"/>
      <c r="CO308" s="110">
        <v>0.0</v>
      </c>
      <c r="CP308" s="112"/>
      <c r="CQ308" s="110">
        <v>0.0</v>
      </c>
      <c r="CR308" s="113">
        <f t="shared" si="45"/>
        <v>0</v>
      </c>
      <c r="CS308" s="113">
        <f t="shared" si="26"/>
        <v>0</v>
      </c>
      <c r="CT308" s="1"/>
      <c r="CU308" s="114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16"/>
      <c r="DH308" s="116"/>
      <c r="DI308" s="116"/>
      <c r="DJ308" s="116"/>
      <c r="DK308" s="116"/>
      <c r="DL308" s="1"/>
      <c r="DM308" s="1"/>
      <c r="DN308" s="1"/>
      <c r="DO308" s="1"/>
      <c r="DP308" s="1"/>
    </row>
    <row r="309">
      <c r="A309" s="161"/>
      <c r="B309" s="94" t="s">
        <v>538</v>
      </c>
      <c r="C309" s="208">
        <v>24467.0</v>
      </c>
      <c r="D309" s="96" t="s">
        <v>568</v>
      </c>
      <c r="E309" s="97" t="str">
        <f t="shared" si="27"/>
        <v>N/A</v>
      </c>
      <c r="F309" s="98"/>
      <c r="G309" s="98"/>
      <c r="H309" s="98"/>
      <c r="I309" s="98"/>
      <c r="J309" s="98"/>
      <c r="K309" s="99"/>
      <c r="L309" s="98"/>
      <c r="M309" s="98"/>
      <c r="N309" s="98"/>
      <c r="O309" s="98"/>
      <c r="P309" s="98"/>
      <c r="Q309" s="100"/>
      <c r="R309" s="98"/>
      <c r="S309" s="98"/>
      <c r="T309" s="45"/>
      <c r="U309" s="45"/>
      <c r="V309" s="45"/>
      <c r="W309" s="98"/>
      <c r="X309" s="101"/>
      <c r="Y309" s="102"/>
      <c r="Z309" s="98"/>
      <c r="AA309" s="103"/>
      <c r="AB309" s="123"/>
      <c r="AC309" s="103"/>
      <c r="AD309" s="107"/>
      <c r="AE309" s="103"/>
      <c r="AF309" s="107"/>
      <c r="AG309" s="103"/>
      <c r="AH309" s="107"/>
      <c r="AI309" s="103"/>
      <c r="AJ309" s="107"/>
      <c r="AK309" s="107"/>
      <c r="AL309" s="103"/>
      <c r="AM309" s="107"/>
      <c r="AN309" s="107"/>
      <c r="AO309" s="103"/>
      <c r="AP309" s="107"/>
      <c r="AQ309" s="107"/>
      <c r="AR309" s="103"/>
      <c r="AS309" s="107"/>
      <c r="AT309" s="107"/>
      <c r="AU309" s="103"/>
      <c r="AV309" s="107"/>
      <c r="AW309" s="103"/>
      <c r="AX309" s="107"/>
      <c r="AY309" s="103"/>
      <c r="AZ309" s="107"/>
      <c r="BA309" s="103"/>
      <c r="BB309" s="107"/>
      <c r="BC309" s="107"/>
      <c r="BD309" s="103"/>
      <c r="BE309" s="129" t="str">
        <f t="shared" si="153"/>
        <v>#REF!</v>
      </c>
      <c r="BF309" s="142">
        <v>35920.0</v>
      </c>
      <c r="BG309" s="110">
        <v>35920.0</v>
      </c>
      <c r="BH309" s="124" t="str">
        <f t="shared" si="152"/>
        <v>#REF!</v>
      </c>
      <c r="BI309" s="107"/>
      <c r="BJ309" s="103"/>
      <c r="BK309" s="124" t="str">
        <f t="shared" si="154"/>
        <v>#REF!</v>
      </c>
      <c r="BL309" s="107"/>
      <c r="BM309" s="103"/>
      <c r="BN309" s="124" t="str">
        <f t="shared" si="148"/>
        <v>#REF!</v>
      </c>
      <c r="BO309" s="107"/>
      <c r="BP309" s="103"/>
      <c r="BQ309" s="107"/>
      <c r="BR309" s="103"/>
      <c r="BS309" s="117" t="str">
        <f t="shared" si="30"/>
        <v>#REF!</v>
      </c>
      <c r="BT309" s="107"/>
      <c r="BU309" s="103"/>
      <c r="BV309" s="107"/>
      <c r="BW309" s="107" t="str">
        <f t="shared" si="150"/>
        <v>#REF!</v>
      </c>
      <c r="BX309" s="112"/>
      <c r="BY309" s="110">
        <v>0.0</v>
      </c>
      <c r="BZ309" s="2"/>
      <c r="CA309" s="2"/>
      <c r="CB309" s="112"/>
      <c r="CC309" s="110">
        <v>0.0</v>
      </c>
      <c r="CD309" s="112"/>
      <c r="CE309" s="110">
        <v>0.0</v>
      </c>
      <c r="CF309" s="112"/>
      <c r="CG309" s="110">
        <v>0.0</v>
      </c>
      <c r="CH309" s="112"/>
      <c r="CI309" s="110">
        <v>0.0</v>
      </c>
      <c r="CJ309" s="112"/>
      <c r="CK309" s="110">
        <v>0.0</v>
      </c>
      <c r="CL309" s="112"/>
      <c r="CM309" s="110">
        <v>0.0</v>
      </c>
      <c r="CN309" s="112"/>
      <c r="CO309" s="110">
        <v>0.0</v>
      </c>
      <c r="CP309" s="112"/>
      <c r="CQ309" s="110">
        <v>0.0</v>
      </c>
      <c r="CR309" s="113">
        <f t="shared" si="45"/>
        <v>0</v>
      </c>
      <c r="CS309" s="113">
        <f t="shared" si="26"/>
        <v>0</v>
      </c>
      <c r="CT309" s="1"/>
      <c r="CU309" s="114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16"/>
      <c r="DH309" s="116"/>
      <c r="DI309" s="116"/>
      <c r="DJ309" s="116"/>
      <c r="DK309" s="116"/>
      <c r="DL309" s="1"/>
      <c r="DM309" s="1"/>
      <c r="DN309" s="1"/>
      <c r="DO309" s="1"/>
      <c r="DP309" s="1"/>
    </row>
    <row r="310">
      <c r="A310" s="161"/>
      <c r="B310" s="94" t="s">
        <v>538</v>
      </c>
      <c r="C310" s="208">
        <v>24466.0</v>
      </c>
      <c r="D310" s="96" t="s">
        <v>540</v>
      </c>
      <c r="E310" s="97" t="str">
        <f t="shared" si="27"/>
        <v>N/A</v>
      </c>
      <c r="F310" s="98"/>
      <c r="G310" s="98"/>
      <c r="H310" s="98"/>
      <c r="I310" s="98"/>
      <c r="J310" s="98"/>
      <c r="K310" s="99"/>
      <c r="L310" s="98"/>
      <c r="M310" s="98"/>
      <c r="N310" s="98"/>
      <c r="O310" s="98"/>
      <c r="P310" s="98"/>
      <c r="Q310" s="100"/>
      <c r="R310" s="98"/>
      <c r="S310" s="98"/>
      <c r="T310" s="45"/>
      <c r="U310" s="45"/>
      <c r="V310" s="45"/>
      <c r="W310" s="98"/>
      <c r="X310" s="101"/>
      <c r="Y310" s="102"/>
      <c r="Z310" s="98"/>
      <c r="AA310" s="103"/>
      <c r="AB310" s="123"/>
      <c r="AC310" s="103"/>
      <c r="AD310" s="107"/>
      <c r="AE310" s="103"/>
      <c r="AF310" s="107"/>
      <c r="AG310" s="103"/>
      <c r="AH310" s="107"/>
      <c r="AI310" s="103"/>
      <c r="AJ310" s="107"/>
      <c r="AK310" s="107"/>
      <c r="AL310" s="103"/>
      <c r="AM310" s="107"/>
      <c r="AN310" s="107"/>
      <c r="AO310" s="103"/>
      <c r="AP310" s="107"/>
      <c r="AQ310" s="107"/>
      <c r="AR310" s="103"/>
      <c r="AS310" s="107"/>
      <c r="AT310" s="107"/>
      <c r="AU310" s="103"/>
      <c r="AV310" s="107"/>
      <c r="AW310" s="103"/>
      <c r="AX310" s="107"/>
      <c r="AY310" s="103"/>
      <c r="AZ310" s="107"/>
      <c r="BA310" s="103"/>
      <c r="BB310" s="107"/>
      <c r="BC310" s="107"/>
      <c r="BD310" s="103"/>
      <c r="BE310" s="129" t="str">
        <f t="shared" si="153"/>
        <v>#REF!</v>
      </c>
      <c r="BF310" s="142">
        <v>4673.69</v>
      </c>
      <c r="BG310" s="110">
        <v>4673.69</v>
      </c>
      <c r="BH310" s="124" t="str">
        <f t="shared" si="152"/>
        <v>#REF!</v>
      </c>
      <c r="BI310" s="107"/>
      <c r="BJ310" s="103"/>
      <c r="BK310" s="107"/>
      <c r="BL310" s="107"/>
      <c r="BM310" s="103"/>
      <c r="BN310" s="124" t="str">
        <f t="shared" si="148"/>
        <v>#REF!</v>
      </c>
      <c r="BO310" s="107"/>
      <c r="BP310" s="103"/>
      <c r="BQ310" s="107"/>
      <c r="BR310" s="103"/>
      <c r="BS310" s="117" t="str">
        <f t="shared" si="30"/>
        <v>#REF!</v>
      </c>
      <c r="BT310" s="107"/>
      <c r="BU310" s="103"/>
      <c r="BV310" s="107"/>
      <c r="BW310" s="117" t="str">
        <f t="shared" si="150"/>
        <v>#REF!</v>
      </c>
      <c r="BX310" s="112"/>
      <c r="BY310" s="110">
        <v>0.0</v>
      </c>
      <c r="BZ310" s="2"/>
      <c r="CA310" s="2"/>
      <c r="CB310" s="112"/>
      <c r="CC310" s="110">
        <v>0.0</v>
      </c>
      <c r="CD310" s="112"/>
      <c r="CE310" s="110">
        <v>0.0</v>
      </c>
      <c r="CF310" s="112"/>
      <c r="CG310" s="110">
        <v>0.0</v>
      </c>
      <c r="CH310" s="112"/>
      <c r="CI310" s="110">
        <v>0.0</v>
      </c>
      <c r="CJ310" s="112"/>
      <c r="CK310" s="110">
        <v>0.0</v>
      </c>
      <c r="CL310" s="112"/>
      <c r="CM310" s="110">
        <v>0.0</v>
      </c>
      <c r="CN310" s="112"/>
      <c r="CO310" s="110">
        <v>0.0</v>
      </c>
      <c r="CP310" s="112"/>
      <c r="CQ310" s="110">
        <v>0.0</v>
      </c>
      <c r="CR310" s="113">
        <f t="shared" si="45"/>
        <v>0</v>
      </c>
      <c r="CS310" s="113">
        <f t="shared" si="26"/>
        <v>0</v>
      </c>
      <c r="CT310" s="1"/>
      <c r="CU310" s="114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16"/>
      <c r="DH310" s="116"/>
      <c r="DI310" s="116"/>
      <c r="DJ310" s="116"/>
      <c r="DK310" s="116"/>
      <c r="DL310" s="1"/>
      <c r="DM310" s="1"/>
      <c r="DN310" s="1"/>
      <c r="DO310" s="1"/>
      <c r="DP310" s="1"/>
    </row>
    <row r="311">
      <c r="A311" s="161"/>
      <c r="B311" s="94" t="s">
        <v>538</v>
      </c>
      <c r="C311" s="208">
        <v>24465.0</v>
      </c>
      <c r="D311" s="96" t="s">
        <v>540</v>
      </c>
      <c r="E311" s="97" t="str">
        <f t="shared" si="27"/>
        <v>N/A</v>
      </c>
      <c r="F311" s="98"/>
      <c r="G311" s="98"/>
      <c r="H311" s="98"/>
      <c r="I311" s="98"/>
      <c r="J311" s="98"/>
      <c r="K311" s="99"/>
      <c r="L311" s="98"/>
      <c r="M311" s="98"/>
      <c r="N311" s="98"/>
      <c r="O311" s="98"/>
      <c r="P311" s="98"/>
      <c r="Q311" s="100"/>
      <c r="R311" s="98"/>
      <c r="S311" s="98"/>
      <c r="T311" s="45"/>
      <c r="U311" s="45"/>
      <c r="V311" s="45"/>
      <c r="W311" s="98"/>
      <c r="X311" s="101"/>
      <c r="Y311" s="102"/>
      <c r="Z311" s="98"/>
      <c r="AA311" s="103"/>
      <c r="AB311" s="123"/>
      <c r="AC311" s="103"/>
      <c r="AD311" s="107"/>
      <c r="AE311" s="103"/>
      <c r="AF311" s="107"/>
      <c r="AG311" s="103"/>
      <c r="AH311" s="107"/>
      <c r="AI311" s="103"/>
      <c r="AJ311" s="107"/>
      <c r="AK311" s="107"/>
      <c r="AL311" s="103"/>
      <c r="AM311" s="107"/>
      <c r="AN311" s="107"/>
      <c r="AO311" s="103"/>
      <c r="AP311" s="107"/>
      <c r="AQ311" s="107"/>
      <c r="AR311" s="103"/>
      <c r="AS311" s="107"/>
      <c r="AT311" s="107"/>
      <c r="AU311" s="103"/>
      <c r="AV311" s="107"/>
      <c r="AW311" s="103"/>
      <c r="AX311" s="107"/>
      <c r="AY311" s="103"/>
      <c r="AZ311" s="107"/>
      <c r="BA311" s="103"/>
      <c r="BB311" s="107"/>
      <c r="BC311" s="107"/>
      <c r="BD311" s="103"/>
      <c r="BE311" s="129" t="str">
        <f t="shared" si="153"/>
        <v>#REF!</v>
      </c>
      <c r="BF311" s="142">
        <v>4709.18</v>
      </c>
      <c r="BG311" s="110">
        <v>4709.18</v>
      </c>
      <c r="BH311" s="124" t="str">
        <f t="shared" si="152"/>
        <v>#REF!</v>
      </c>
      <c r="BI311" s="107"/>
      <c r="BJ311" s="103"/>
      <c r="BK311" s="107"/>
      <c r="BL311" s="107"/>
      <c r="BM311" s="103"/>
      <c r="BN311" s="124" t="str">
        <f t="shared" si="148"/>
        <v>#REF!</v>
      </c>
      <c r="BO311" s="107"/>
      <c r="BP311" s="103"/>
      <c r="BQ311" s="107"/>
      <c r="BR311" s="103"/>
      <c r="BS311" s="117" t="str">
        <f t="shared" si="30"/>
        <v>#REF!</v>
      </c>
      <c r="BT311" s="107"/>
      <c r="BU311" s="103"/>
      <c r="BV311" s="107"/>
      <c r="BW311" s="117" t="str">
        <f t="shared" si="150"/>
        <v>#REF!</v>
      </c>
      <c r="BX311" s="112"/>
      <c r="BY311" s="110">
        <v>0.0</v>
      </c>
      <c r="BZ311" s="2"/>
      <c r="CA311" s="2"/>
      <c r="CB311" s="112"/>
      <c r="CC311" s="110">
        <v>0.0</v>
      </c>
      <c r="CD311" s="112"/>
      <c r="CE311" s="110">
        <v>0.0</v>
      </c>
      <c r="CF311" s="112"/>
      <c r="CG311" s="110">
        <v>0.0</v>
      </c>
      <c r="CH311" s="112"/>
      <c r="CI311" s="110">
        <v>0.0</v>
      </c>
      <c r="CJ311" s="112"/>
      <c r="CK311" s="110">
        <v>0.0</v>
      </c>
      <c r="CL311" s="112"/>
      <c r="CM311" s="110">
        <v>0.0</v>
      </c>
      <c r="CN311" s="112"/>
      <c r="CO311" s="110">
        <v>0.0</v>
      </c>
      <c r="CP311" s="112"/>
      <c r="CQ311" s="110">
        <v>0.0</v>
      </c>
      <c r="CR311" s="113">
        <f t="shared" si="45"/>
        <v>0</v>
      </c>
      <c r="CS311" s="113">
        <f t="shared" si="26"/>
        <v>0</v>
      </c>
      <c r="CT311" s="1"/>
      <c r="CU311" s="114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16"/>
      <c r="DH311" s="116"/>
      <c r="DI311" s="116"/>
      <c r="DJ311" s="116"/>
      <c r="DK311" s="116"/>
      <c r="DL311" s="1"/>
      <c r="DM311" s="1"/>
      <c r="DN311" s="1"/>
      <c r="DO311" s="1"/>
      <c r="DP311" s="1"/>
    </row>
    <row r="312">
      <c r="A312" s="161"/>
      <c r="B312" s="94" t="s">
        <v>538</v>
      </c>
      <c r="C312" s="208">
        <v>24463.0</v>
      </c>
      <c r="D312" s="96" t="s">
        <v>540</v>
      </c>
      <c r="E312" s="97" t="str">
        <f t="shared" si="27"/>
        <v>N/A</v>
      </c>
      <c r="F312" s="98"/>
      <c r="G312" s="98"/>
      <c r="H312" s="98"/>
      <c r="I312" s="98"/>
      <c r="J312" s="98"/>
      <c r="K312" s="99"/>
      <c r="L312" s="98"/>
      <c r="M312" s="98"/>
      <c r="N312" s="98"/>
      <c r="O312" s="98"/>
      <c r="P312" s="98"/>
      <c r="Q312" s="100"/>
      <c r="R312" s="98"/>
      <c r="S312" s="98"/>
      <c r="T312" s="45"/>
      <c r="U312" s="45"/>
      <c r="V312" s="45"/>
      <c r="W312" s="98"/>
      <c r="X312" s="101"/>
      <c r="Y312" s="102"/>
      <c r="Z312" s="98"/>
      <c r="AA312" s="103"/>
      <c r="AB312" s="123"/>
      <c r="AC312" s="103"/>
      <c r="AD312" s="107"/>
      <c r="AE312" s="103"/>
      <c r="AF312" s="107"/>
      <c r="AG312" s="103"/>
      <c r="AH312" s="107"/>
      <c r="AI312" s="103"/>
      <c r="AJ312" s="107"/>
      <c r="AK312" s="107"/>
      <c r="AL312" s="103"/>
      <c r="AM312" s="107"/>
      <c r="AN312" s="107"/>
      <c r="AO312" s="103"/>
      <c r="AP312" s="107"/>
      <c r="AQ312" s="107"/>
      <c r="AR312" s="103"/>
      <c r="AS312" s="107"/>
      <c r="AT312" s="107"/>
      <c r="AU312" s="103"/>
      <c r="AV312" s="107"/>
      <c r="AW312" s="103"/>
      <c r="AX312" s="107"/>
      <c r="AY312" s="103"/>
      <c r="AZ312" s="107"/>
      <c r="BA312" s="103"/>
      <c r="BB312" s="107"/>
      <c r="BC312" s="142">
        <v>6379.22</v>
      </c>
      <c r="BD312" s="110">
        <v>6379.22</v>
      </c>
      <c r="BE312" s="129" t="str">
        <f t="shared" si="153"/>
        <v>#REF!</v>
      </c>
      <c r="BF312" s="107"/>
      <c r="BG312" s="103"/>
      <c r="BH312" s="124" t="str">
        <f t="shared" si="152"/>
        <v>#REF!</v>
      </c>
      <c r="BI312" s="107"/>
      <c r="BJ312" s="103"/>
      <c r="BK312" s="107"/>
      <c r="BL312" s="107"/>
      <c r="BM312" s="103"/>
      <c r="BN312" s="124" t="str">
        <f t="shared" si="148"/>
        <v>#REF!</v>
      </c>
      <c r="BO312" s="107"/>
      <c r="BP312" s="103"/>
      <c r="BQ312" s="107"/>
      <c r="BR312" s="103"/>
      <c r="BS312" s="117" t="str">
        <f t="shared" si="30"/>
        <v>#REF!</v>
      </c>
      <c r="BT312" s="107"/>
      <c r="BU312" s="103"/>
      <c r="BV312" s="107"/>
      <c r="BW312" s="117" t="str">
        <f t="shared" si="150"/>
        <v>#REF!</v>
      </c>
      <c r="BX312" s="112"/>
      <c r="BY312" s="110">
        <v>0.0</v>
      </c>
      <c r="BZ312" s="2"/>
      <c r="CA312" s="2"/>
      <c r="CB312" s="112"/>
      <c r="CC312" s="110">
        <v>0.0</v>
      </c>
      <c r="CD312" s="112"/>
      <c r="CE312" s="110">
        <v>0.0</v>
      </c>
      <c r="CF312" s="112"/>
      <c r="CG312" s="110">
        <v>0.0</v>
      </c>
      <c r="CH312" s="112"/>
      <c r="CI312" s="110">
        <v>0.0</v>
      </c>
      <c r="CJ312" s="112"/>
      <c r="CK312" s="110">
        <v>0.0</v>
      </c>
      <c r="CL312" s="112"/>
      <c r="CM312" s="110">
        <v>0.0</v>
      </c>
      <c r="CN312" s="112"/>
      <c r="CO312" s="110">
        <v>0.0</v>
      </c>
      <c r="CP312" s="112"/>
      <c r="CQ312" s="110">
        <v>0.0</v>
      </c>
      <c r="CR312" s="113">
        <f t="shared" si="45"/>
        <v>0</v>
      </c>
      <c r="CS312" s="113">
        <f t="shared" si="26"/>
        <v>0</v>
      </c>
      <c r="CT312" s="1"/>
      <c r="CU312" s="114"/>
      <c r="CV312" s="1"/>
      <c r="CW312" s="1"/>
      <c r="CX312" s="196"/>
      <c r="CY312" s="1"/>
      <c r="CZ312" s="1"/>
      <c r="DA312" s="116"/>
      <c r="DB312" s="1"/>
      <c r="DC312" s="1"/>
      <c r="DD312" s="1"/>
      <c r="DE312" s="61"/>
      <c r="DF312" s="61"/>
      <c r="DG312" s="115"/>
      <c r="DH312" s="116"/>
      <c r="DI312" s="116"/>
      <c r="DJ312" s="116"/>
      <c r="DK312" s="116"/>
      <c r="DL312" s="1"/>
      <c r="DM312" s="1"/>
      <c r="DN312" s="1"/>
      <c r="DO312" s="1"/>
      <c r="DP312" s="1"/>
    </row>
    <row r="313">
      <c r="A313" s="161"/>
      <c r="B313" s="94" t="s">
        <v>538</v>
      </c>
      <c r="C313" s="208">
        <v>24462.0</v>
      </c>
      <c r="D313" s="96" t="s">
        <v>540</v>
      </c>
      <c r="E313" s="97" t="str">
        <f t="shared" si="27"/>
        <v>N/A</v>
      </c>
      <c r="F313" s="98"/>
      <c r="G313" s="98"/>
      <c r="H313" s="98"/>
      <c r="I313" s="98"/>
      <c r="J313" s="98"/>
      <c r="K313" s="99"/>
      <c r="L313" s="98"/>
      <c r="M313" s="98"/>
      <c r="N313" s="98"/>
      <c r="O313" s="98"/>
      <c r="P313" s="98"/>
      <c r="Q313" s="100"/>
      <c r="R313" s="98"/>
      <c r="S313" s="98"/>
      <c r="T313" s="45"/>
      <c r="U313" s="45"/>
      <c r="V313" s="45"/>
      <c r="W313" s="98"/>
      <c r="X313" s="101"/>
      <c r="Y313" s="102"/>
      <c r="Z313" s="98"/>
      <c r="AA313" s="103"/>
      <c r="AB313" s="123"/>
      <c r="AC313" s="103"/>
      <c r="AD313" s="107"/>
      <c r="AE313" s="103"/>
      <c r="AF313" s="107"/>
      <c r="AG313" s="103"/>
      <c r="AH313" s="107"/>
      <c r="AI313" s="103"/>
      <c r="AJ313" s="107"/>
      <c r="AK313" s="107"/>
      <c r="AL313" s="103"/>
      <c r="AM313" s="107"/>
      <c r="AN313" s="107"/>
      <c r="AO313" s="103"/>
      <c r="AP313" s="107"/>
      <c r="AQ313" s="107"/>
      <c r="AR313" s="103"/>
      <c r="AS313" s="107"/>
      <c r="AT313" s="107"/>
      <c r="AU313" s="103"/>
      <c r="AV313" s="107"/>
      <c r="AW313" s="103"/>
      <c r="AX313" s="107"/>
      <c r="AY313" s="103"/>
      <c r="AZ313" s="107"/>
      <c r="BA313" s="103"/>
      <c r="BB313" s="107"/>
      <c r="BC313" s="142">
        <v>4477.15</v>
      </c>
      <c r="BD313" s="110">
        <v>4477.15</v>
      </c>
      <c r="BE313" s="129" t="str">
        <f t="shared" si="153"/>
        <v>#REF!</v>
      </c>
      <c r="BF313" s="107"/>
      <c r="BG313" s="103"/>
      <c r="BH313" s="124" t="str">
        <f t="shared" si="152"/>
        <v>#REF!</v>
      </c>
      <c r="BI313" s="107"/>
      <c r="BJ313" s="103"/>
      <c r="BK313" s="107"/>
      <c r="BL313" s="107"/>
      <c r="BM313" s="103"/>
      <c r="BN313" s="124" t="str">
        <f t="shared" si="148"/>
        <v>#REF!</v>
      </c>
      <c r="BO313" s="107"/>
      <c r="BP313" s="103"/>
      <c r="BQ313" s="107"/>
      <c r="BR313" s="103"/>
      <c r="BS313" s="117" t="str">
        <f t="shared" si="30"/>
        <v>#REF!</v>
      </c>
      <c r="BT313" s="107"/>
      <c r="BU313" s="103"/>
      <c r="BV313" s="107"/>
      <c r="BW313" s="117" t="str">
        <f t="shared" si="150"/>
        <v>#REF!</v>
      </c>
      <c r="BX313" s="112"/>
      <c r="BY313" s="110">
        <v>0.0</v>
      </c>
      <c r="BZ313" s="2"/>
      <c r="CA313" s="2"/>
      <c r="CB313" s="112"/>
      <c r="CC313" s="110">
        <v>0.0</v>
      </c>
      <c r="CD313" s="112"/>
      <c r="CE313" s="110">
        <v>0.0</v>
      </c>
      <c r="CF313" s="112"/>
      <c r="CG313" s="110">
        <v>0.0</v>
      </c>
      <c r="CH313" s="112"/>
      <c r="CI313" s="110">
        <v>0.0</v>
      </c>
      <c r="CJ313" s="112"/>
      <c r="CK313" s="110">
        <v>0.0</v>
      </c>
      <c r="CL313" s="112"/>
      <c r="CM313" s="110">
        <v>0.0</v>
      </c>
      <c r="CN313" s="112"/>
      <c r="CO313" s="110">
        <v>0.0</v>
      </c>
      <c r="CP313" s="112"/>
      <c r="CQ313" s="110">
        <v>0.0</v>
      </c>
      <c r="CR313" s="113">
        <f t="shared" si="45"/>
        <v>0</v>
      </c>
      <c r="CS313" s="113">
        <f t="shared" si="26"/>
        <v>0</v>
      </c>
      <c r="CT313" s="1"/>
      <c r="CU313" s="114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16"/>
      <c r="DH313" s="116"/>
      <c r="DI313" s="116"/>
      <c r="DJ313" s="116"/>
      <c r="DK313" s="116"/>
      <c r="DL313" s="1"/>
      <c r="DM313" s="1"/>
      <c r="DN313" s="1"/>
      <c r="DO313" s="1"/>
      <c r="DP313" s="1"/>
    </row>
    <row r="314">
      <c r="A314" s="93"/>
      <c r="B314" s="94" t="s">
        <v>538</v>
      </c>
      <c r="C314" s="208">
        <v>24461.0</v>
      </c>
      <c r="D314" s="96" t="s">
        <v>569</v>
      </c>
      <c r="E314" s="97" t="str">
        <f t="shared" si="27"/>
        <v>N/A</v>
      </c>
      <c r="F314" s="98"/>
      <c r="G314" s="98"/>
      <c r="H314" s="98"/>
      <c r="I314" s="98"/>
      <c r="J314" s="98"/>
      <c r="K314" s="99"/>
      <c r="L314" s="98"/>
      <c r="M314" s="98"/>
      <c r="N314" s="98"/>
      <c r="O314" s="98"/>
      <c r="P314" s="98"/>
      <c r="Q314" s="100"/>
      <c r="R314" s="98"/>
      <c r="S314" s="98"/>
      <c r="T314" s="45"/>
      <c r="U314" s="45"/>
      <c r="V314" s="45"/>
      <c r="W314" s="98"/>
      <c r="X314" s="101"/>
      <c r="Y314" s="102"/>
      <c r="Z314" s="98"/>
      <c r="AA314" s="103"/>
      <c r="AB314" s="123"/>
      <c r="AC314" s="103"/>
      <c r="AD314" s="107"/>
      <c r="AE314" s="103"/>
      <c r="AF314" s="107"/>
      <c r="AG314" s="103"/>
      <c r="AH314" s="107"/>
      <c r="AI314" s="103"/>
      <c r="AJ314" s="107"/>
      <c r="AK314" s="107"/>
      <c r="AL314" s="103"/>
      <c r="AM314" s="107"/>
      <c r="AN314" s="107"/>
      <c r="AO314" s="103"/>
      <c r="AP314" s="107"/>
      <c r="AQ314" s="107"/>
      <c r="AR314" s="103"/>
      <c r="AS314" s="107"/>
      <c r="AT314" s="107"/>
      <c r="AU314" s="103"/>
      <c r="AV314" s="107"/>
      <c r="AW314" s="103"/>
      <c r="AX314" s="107"/>
      <c r="AY314" s="103"/>
      <c r="AZ314" s="107"/>
      <c r="BA314" s="103"/>
      <c r="BB314" s="107"/>
      <c r="BC314" s="142">
        <v>3937.6</v>
      </c>
      <c r="BD314" s="110">
        <v>3937.6</v>
      </c>
      <c r="BE314" s="129" t="str">
        <f t="shared" si="153"/>
        <v>#REF!</v>
      </c>
      <c r="BF314" s="107"/>
      <c r="BG314" s="103"/>
      <c r="BH314" s="124" t="str">
        <f t="shared" si="152"/>
        <v>#REF!</v>
      </c>
      <c r="BI314" s="107"/>
      <c r="BJ314" s="103"/>
      <c r="BK314" s="124" t="str">
        <f>IFNA(SUM(BI314-VLOOKUP($D314,'12.2.24 - WIP PROJECTIONS'!$D$2:$BX$214,57,FALSE)), BI314)</f>
        <v>#REF!</v>
      </c>
      <c r="BL314" s="107"/>
      <c r="BM314" s="103"/>
      <c r="BN314" s="124" t="str">
        <f t="shared" si="148"/>
        <v>#REF!</v>
      </c>
      <c r="BO314" s="107"/>
      <c r="BP314" s="103"/>
      <c r="BQ314" s="107"/>
      <c r="BR314" s="103"/>
      <c r="BS314" s="107" t="str">
        <f t="shared" si="30"/>
        <v>#REF!</v>
      </c>
      <c r="BT314" s="107"/>
      <c r="BU314" s="103"/>
      <c r="BV314" s="107"/>
      <c r="BW314" s="107" t="str">
        <f t="shared" si="150"/>
        <v>#REF!</v>
      </c>
      <c r="BX314" s="112"/>
      <c r="BY314" s="110">
        <v>0.0</v>
      </c>
      <c r="BZ314" s="2"/>
      <c r="CA314" s="2"/>
      <c r="CB314" s="112"/>
      <c r="CC314" s="110">
        <v>0.0</v>
      </c>
      <c r="CD314" s="112"/>
      <c r="CE314" s="110">
        <v>0.0</v>
      </c>
      <c r="CF314" s="112"/>
      <c r="CG314" s="110">
        <v>0.0</v>
      </c>
      <c r="CH314" s="112"/>
      <c r="CI314" s="110">
        <v>0.0</v>
      </c>
      <c r="CJ314" s="112"/>
      <c r="CK314" s="110">
        <v>0.0</v>
      </c>
      <c r="CL314" s="112"/>
      <c r="CM314" s="110">
        <v>0.0</v>
      </c>
      <c r="CN314" s="112"/>
      <c r="CO314" s="110">
        <v>0.0</v>
      </c>
      <c r="CP314" s="112"/>
      <c r="CQ314" s="110">
        <v>0.0</v>
      </c>
      <c r="CR314" s="113">
        <f t="shared" si="45"/>
        <v>0</v>
      </c>
      <c r="CS314" s="113">
        <f t="shared" si="26"/>
        <v>0</v>
      </c>
      <c r="CT314" s="1"/>
      <c r="CU314" s="114"/>
      <c r="CV314" s="1"/>
      <c r="CW314" s="1"/>
      <c r="CX314" s="1"/>
      <c r="CY314" s="1"/>
      <c r="CZ314" s="1"/>
      <c r="DA314" s="1"/>
      <c r="DB314" s="1"/>
      <c r="DC314" s="1"/>
      <c r="DD314" s="1"/>
      <c r="DE314" s="61"/>
      <c r="DF314" s="61"/>
      <c r="DG314" s="115"/>
      <c r="DH314" s="116"/>
      <c r="DI314" s="116"/>
      <c r="DJ314" s="116"/>
      <c r="DK314" s="116"/>
      <c r="DL314" s="1"/>
      <c r="DM314" s="1"/>
      <c r="DN314" s="1"/>
      <c r="DO314" s="1"/>
      <c r="DP314" s="1"/>
    </row>
    <row r="315">
      <c r="A315" s="161"/>
      <c r="B315" s="94" t="s">
        <v>538</v>
      </c>
      <c r="C315" s="208">
        <v>24459.0</v>
      </c>
      <c r="D315" s="96" t="s">
        <v>540</v>
      </c>
      <c r="E315" s="97" t="str">
        <f t="shared" si="27"/>
        <v>N/A</v>
      </c>
      <c r="F315" s="98"/>
      <c r="G315" s="98"/>
      <c r="H315" s="98"/>
      <c r="I315" s="98"/>
      <c r="J315" s="98"/>
      <c r="K315" s="99"/>
      <c r="L315" s="98"/>
      <c r="M315" s="98"/>
      <c r="N315" s="98"/>
      <c r="O315" s="98"/>
      <c r="P315" s="98"/>
      <c r="Q315" s="100"/>
      <c r="R315" s="98"/>
      <c r="S315" s="98"/>
      <c r="T315" s="45"/>
      <c r="U315" s="45"/>
      <c r="V315" s="45"/>
      <c r="W315" s="98"/>
      <c r="X315" s="101"/>
      <c r="Y315" s="102"/>
      <c r="Z315" s="98"/>
      <c r="AA315" s="103"/>
      <c r="AB315" s="123"/>
      <c r="AC315" s="103"/>
      <c r="AD315" s="107"/>
      <c r="AE315" s="103"/>
      <c r="AF315" s="107"/>
      <c r="AG315" s="103"/>
      <c r="AH315" s="107"/>
      <c r="AI315" s="103"/>
      <c r="AJ315" s="107"/>
      <c r="AK315" s="107"/>
      <c r="AL315" s="103"/>
      <c r="AM315" s="107"/>
      <c r="AN315" s="107"/>
      <c r="AO315" s="103"/>
      <c r="AP315" s="107"/>
      <c r="AQ315" s="107"/>
      <c r="AR315" s="103"/>
      <c r="AS315" s="107"/>
      <c r="AT315" s="107"/>
      <c r="AU315" s="103"/>
      <c r="AV315" s="107"/>
      <c r="AW315" s="103"/>
      <c r="AX315" s="107"/>
      <c r="AY315" s="103"/>
      <c r="AZ315" s="107"/>
      <c r="BA315" s="103"/>
      <c r="BB315" s="107"/>
      <c r="BC315" s="142">
        <v>5332.28</v>
      </c>
      <c r="BD315" s="110">
        <v>5332.28</v>
      </c>
      <c r="BE315" s="129" t="str">
        <f t="shared" si="153"/>
        <v>#REF!</v>
      </c>
      <c r="BF315" s="107"/>
      <c r="BG315" s="103"/>
      <c r="BH315" s="124" t="str">
        <f t="shared" si="152"/>
        <v>#REF!</v>
      </c>
      <c r="BI315" s="107"/>
      <c r="BJ315" s="103"/>
      <c r="BK315" s="107"/>
      <c r="BL315" s="107"/>
      <c r="BM315" s="103"/>
      <c r="BN315" s="124" t="str">
        <f t="shared" si="148"/>
        <v>#REF!</v>
      </c>
      <c r="BO315" s="107"/>
      <c r="BP315" s="103"/>
      <c r="BQ315" s="107"/>
      <c r="BR315" s="103"/>
      <c r="BS315" s="117" t="str">
        <f t="shared" si="30"/>
        <v>#REF!</v>
      </c>
      <c r="BT315" s="107"/>
      <c r="BU315" s="103"/>
      <c r="BV315" s="107"/>
      <c r="BW315" s="117" t="str">
        <f t="shared" si="150"/>
        <v>#REF!</v>
      </c>
      <c r="BX315" s="112"/>
      <c r="BY315" s="110">
        <v>0.0</v>
      </c>
      <c r="BZ315" s="2"/>
      <c r="CA315" s="2"/>
      <c r="CB315" s="112"/>
      <c r="CC315" s="110">
        <v>0.0</v>
      </c>
      <c r="CD315" s="112"/>
      <c r="CE315" s="110">
        <v>0.0</v>
      </c>
      <c r="CF315" s="112"/>
      <c r="CG315" s="110">
        <v>0.0</v>
      </c>
      <c r="CH315" s="112"/>
      <c r="CI315" s="110">
        <v>0.0</v>
      </c>
      <c r="CJ315" s="112"/>
      <c r="CK315" s="110">
        <v>0.0</v>
      </c>
      <c r="CL315" s="112"/>
      <c r="CM315" s="110">
        <v>0.0</v>
      </c>
      <c r="CN315" s="112"/>
      <c r="CO315" s="110">
        <v>0.0</v>
      </c>
      <c r="CP315" s="112"/>
      <c r="CQ315" s="110">
        <v>0.0</v>
      </c>
      <c r="CR315" s="113">
        <f t="shared" si="45"/>
        <v>0</v>
      </c>
      <c r="CS315" s="113">
        <f t="shared" si="26"/>
        <v>0</v>
      </c>
      <c r="CT315" s="1"/>
      <c r="CU315" s="114"/>
      <c r="CV315" s="1"/>
      <c r="CW315" s="1"/>
      <c r="CX315" s="1"/>
      <c r="CY315" s="1"/>
      <c r="CZ315" s="1"/>
      <c r="DA315" s="1"/>
      <c r="DB315" s="1"/>
      <c r="DC315" s="1"/>
      <c r="DD315" s="1"/>
      <c r="DE315" s="61"/>
      <c r="DF315" s="61"/>
      <c r="DG315" s="115"/>
      <c r="DH315" s="116"/>
      <c r="DI315" s="116"/>
      <c r="DJ315" s="116"/>
      <c r="DK315" s="116"/>
      <c r="DL315" s="1"/>
      <c r="DM315" s="1"/>
      <c r="DN315" s="1"/>
      <c r="DO315" s="1"/>
      <c r="DP315" s="1"/>
    </row>
    <row r="316">
      <c r="A316" s="161"/>
      <c r="B316" s="94" t="s">
        <v>538</v>
      </c>
      <c r="C316" s="208">
        <v>24458.0</v>
      </c>
      <c r="D316" s="96" t="s">
        <v>570</v>
      </c>
      <c r="E316" s="97" t="str">
        <f t="shared" si="27"/>
        <v>N/A</v>
      </c>
      <c r="F316" s="98"/>
      <c r="G316" s="98"/>
      <c r="H316" s="98"/>
      <c r="I316" s="98"/>
      <c r="J316" s="98"/>
      <c r="K316" s="99"/>
      <c r="L316" s="98"/>
      <c r="M316" s="98"/>
      <c r="N316" s="98"/>
      <c r="O316" s="98"/>
      <c r="P316" s="98"/>
      <c r="Q316" s="100"/>
      <c r="R316" s="98"/>
      <c r="S316" s="98"/>
      <c r="T316" s="45"/>
      <c r="U316" s="45"/>
      <c r="V316" s="45"/>
      <c r="W316" s="98"/>
      <c r="X316" s="101"/>
      <c r="Y316" s="102"/>
      <c r="Z316" s="98"/>
      <c r="AA316" s="103"/>
      <c r="AB316" s="123"/>
      <c r="AC316" s="103"/>
      <c r="AD316" s="107"/>
      <c r="AE316" s="103"/>
      <c r="AF316" s="107"/>
      <c r="AG316" s="103"/>
      <c r="AH316" s="107"/>
      <c r="AI316" s="103"/>
      <c r="AJ316" s="107"/>
      <c r="AK316" s="107"/>
      <c r="AL316" s="103"/>
      <c r="AM316" s="107"/>
      <c r="AN316" s="107"/>
      <c r="AO316" s="103"/>
      <c r="AP316" s="107"/>
      <c r="AQ316" s="107"/>
      <c r="AR316" s="103"/>
      <c r="AS316" s="107"/>
      <c r="AT316" s="107"/>
      <c r="AU316" s="103"/>
      <c r="AV316" s="107"/>
      <c r="AW316" s="103"/>
      <c r="AX316" s="107"/>
      <c r="AY316" s="103"/>
      <c r="AZ316" s="107"/>
      <c r="BA316" s="103"/>
      <c r="BB316" s="107"/>
      <c r="BC316" s="142">
        <v>6406.52</v>
      </c>
      <c r="BD316" s="110">
        <v>6406.52</v>
      </c>
      <c r="BE316" s="129" t="str">
        <f t="shared" si="153"/>
        <v>#REF!</v>
      </c>
      <c r="BF316" s="107"/>
      <c r="BG316" s="103"/>
      <c r="BH316" s="124" t="str">
        <f t="shared" si="152"/>
        <v>#REF!</v>
      </c>
      <c r="BI316" s="107"/>
      <c r="BJ316" s="103"/>
      <c r="BK316" s="124" t="str">
        <f t="shared" ref="BK316:BK319" si="155">IFNA(SUM(BI316-VLOOKUP($D316,'12.2.24 - WIP PROJECTIONS'!$D$2:$BX$214,57,FALSE)), BI316)</f>
        <v>#REF!</v>
      </c>
      <c r="BL316" s="107"/>
      <c r="BM316" s="103"/>
      <c r="BN316" s="124" t="str">
        <f t="shared" si="148"/>
        <v>#REF!</v>
      </c>
      <c r="BO316" s="107"/>
      <c r="BP316" s="103"/>
      <c r="BQ316" s="107"/>
      <c r="BR316" s="103"/>
      <c r="BS316" s="107" t="str">
        <f t="shared" si="30"/>
        <v>#REF!</v>
      </c>
      <c r="BT316" s="107"/>
      <c r="BU316" s="103"/>
      <c r="BV316" s="107"/>
      <c r="BW316" s="107" t="str">
        <f t="shared" si="150"/>
        <v>#REF!</v>
      </c>
      <c r="BX316" s="112"/>
      <c r="BY316" s="110">
        <v>0.0</v>
      </c>
      <c r="BZ316" s="2"/>
      <c r="CA316" s="2"/>
      <c r="CB316" s="112"/>
      <c r="CC316" s="110">
        <v>0.0</v>
      </c>
      <c r="CD316" s="112"/>
      <c r="CE316" s="110">
        <v>0.0</v>
      </c>
      <c r="CF316" s="112"/>
      <c r="CG316" s="110">
        <v>0.0</v>
      </c>
      <c r="CH316" s="112"/>
      <c r="CI316" s="110">
        <v>0.0</v>
      </c>
      <c r="CJ316" s="112"/>
      <c r="CK316" s="110">
        <v>0.0</v>
      </c>
      <c r="CL316" s="112"/>
      <c r="CM316" s="110">
        <v>0.0</v>
      </c>
      <c r="CN316" s="112"/>
      <c r="CO316" s="110">
        <v>0.0</v>
      </c>
      <c r="CP316" s="112"/>
      <c r="CQ316" s="110">
        <v>0.0</v>
      </c>
      <c r="CR316" s="113">
        <f t="shared" si="45"/>
        <v>0</v>
      </c>
      <c r="CS316" s="113">
        <f t="shared" si="26"/>
        <v>0</v>
      </c>
      <c r="CT316" s="1"/>
      <c r="CU316" s="114"/>
      <c r="CV316" s="1"/>
      <c r="CW316" s="1"/>
      <c r="CX316" s="1"/>
      <c r="CY316" s="1"/>
      <c r="CZ316" s="1"/>
      <c r="DA316" s="1"/>
      <c r="DB316" s="1"/>
      <c r="DC316" s="1"/>
      <c r="DD316" s="1"/>
      <c r="DE316" s="61"/>
      <c r="DF316" s="61"/>
      <c r="DG316" s="115"/>
      <c r="DH316" s="116"/>
      <c r="DI316" s="116"/>
      <c r="DJ316" s="116"/>
      <c r="DK316" s="116"/>
      <c r="DL316" s="1"/>
      <c r="DM316" s="1"/>
      <c r="DN316" s="1"/>
      <c r="DO316" s="1"/>
      <c r="DP316" s="1"/>
    </row>
    <row r="317">
      <c r="A317" s="93"/>
      <c r="B317" s="94" t="s">
        <v>538</v>
      </c>
      <c r="C317" s="208">
        <v>24457.0</v>
      </c>
      <c r="D317" s="96" t="s">
        <v>571</v>
      </c>
      <c r="E317" s="97" t="str">
        <f t="shared" si="27"/>
        <v>N/A</v>
      </c>
      <c r="F317" s="98"/>
      <c r="G317" s="98"/>
      <c r="H317" s="98"/>
      <c r="I317" s="98"/>
      <c r="J317" s="98"/>
      <c r="K317" s="99"/>
      <c r="L317" s="98"/>
      <c r="M317" s="98"/>
      <c r="N317" s="98"/>
      <c r="O317" s="98"/>
      <c r="P317" s="98"/>
      <c r="Q317" s="100"/>
      <c r="R317" s="98"/>
      <c r="S317" s="98"/>
      <c r="T317" s="45"/>
      <c r="U317" s="45"/>
      <c r="V317" s="45"/>
      <c r="W317" s="98"/>
      <c r="X317" s="101"/>
      <c r="Y317" s="102"/>
      <c r="Z317" s="98"/>
      <c r="AA317" s="103"/>
      <c r="AB317" s="123"/>
      <c r="AC317" s="103"/>
      <c r="AD317" s="107"/>
      <c r="AE317" s="103"/>
      <c r="AF317" s="107"/>
      <c r="AG317" s="103"/>
      <c r="AH317" s="107"/>
      <c r="AI317" s="103"/>
      <c r="AJ317" s="107"/>
      <c r="AK317" s="107"/>
      <c r="AL317" s="103"/>
      <c r="AM317" s="107"/>
      <c r="AN317" s="107"/>
      <c r="AO317" s="103"/>
      <c r="AP317" s="107"/>
      <c r="AQ317" s="107"/>
      <c r="AR317" s="103"/>
      <c r="AS317" s="107"/>
      <c r="AT317" s="107"/>
      <c r="AU317" s="103"/>
      <c r="AV317" s="107"/>
      <c r="AW317" s="103"/>
      <c r="AX317" s="107"/>
      <c r="AY317" s="103"/>
      <c r="AZ317" s="107"/>
      <c r="BA317" s="103"/>
      <c r="BB317" s="107"/>
      <c r="BC317" s="142">
        <v>4151.6</v>
      </c>
      <c r="BD317" s="110">
        <v>4151.6</v>
      </c>
      <c r="BE317" s="129" t="str">
        <f t="shared" si="153"/>
        <v>#REF!</v>
      </c>
      <c r="BF317" s="107"/>
      <c r="BG317" s="103"/>
      <c r="BH317" s="124" t="str">
        <f t="shared" si="152"/>
        <v>#REF!</v>
      </c>
      <c r="BI317" s="107"/>
      <c r="BJ317" s="103"/>
      <c r="BK317" s="124" t="str">
        <f t="shared" si="155"/>
        <v>#REF!</v>
      </c>
      <c r="BL317" s="107"/>
      <c r="BM317" s="103"/>
      <c r="BN317" s="124" t="str">
        <f t="shared" si="148"/>
        <v>#REF!</v>
      </c>
      <c r="BO317" s="107"/>
      <c r="BP317" s="103"/>
      <c r="BQ317" s="107"/>
      <c r="BR317" s="103"/>
      <c r="BS317" s="107" t="str">
        <f t="shared" si="30"/>
        <v>#REF!</v>
      </c>
      <c r="BT317" s="107"/>
      <c r="BU317" s="103"/>
      <c r="BV317" s="107"/>
      <c r="BW317" s="107" t="str">
        <f t="shared" si="150"/>
        <v>#REF!</v>
      </c>
      <c r="BX317" s="112"/>
      <c r="BY317" s="110">
        <v>0.0</v>
      </c>
      <c r="BZ317" s="2"/>
      <c r="CA317" s="2"/>
      <c r="CB317" s="112"/>
      <c r="CC317" s="110">
        <v>0.0</v>
      </c>
      <c r="CD317" s="112"/>
      <c r="CE317" s="110">
        <v>0.0</v>
      </c>
      <c r="CF317" s="112"/>
      <c r="CG317" s="110">
        <v>0.0</v>
      </c>
      <c r="CH317" s="112"/>
      <c r="CI317" s="110">
        <v>0.0</v>
      </c>
      <c r="CJ317" s="112"/>
      <c r="CK317" s="110">
        <v>0.0</v>
      </c>
      <c r="CL317" s="112"/>
      <c r="CM317" s="110">
        <v>0.0</v>
      </c>
      <c r="CN317" s="112"/>
      <c r="CO317" s="110">
        <v>0.0</v>
      </c>
      <c r="CP317" s="112"/>
      <c r="CQ317" s="110">
        <v>0.0</v>
      </c>
      <c r="CR317" s="113">
        <f t="shared" si="45"/>
        <v>0</v>
      </c>
      <c r="CS317" s="113">
        <f t="shared" si="26"/>
        <v>0</v>
      </c>
      <c r="CT317" s="1"/>
      <c r="CU317" s="114"/>
      <c r="CV317" s="1"/>
      <c r="CW317" s="1"/>
      <c r="CX317" s="1"/>
      <c r="CY317" s="1"/>
      <c r="CZ317" s="1"/>
      <c r="DA317" s="1"/>
      <c r="DB317" s="1"/>
      <c r="DC317" s="1"/>
      <c r="DD317" s="1"/>
      <c r="DE317" s="61"/>
      <c r="DF317" s="61"/>
      <c r="DG317" s="115"/>
      <c r="DH317" s="116"/>
      <c r="DI317" s="116"/>
      <c r="DJ317" s="116"/>
      <c r="DK317" s="116"/>
      <c r="DL317" s="1"/>
      <c r="DM317" s="1"/>
      <c r="DN317" s="1"/>
      <c r="DO317" s="1"/>
      <c r="DP317" s="1"/>
    </row>
    <row r="318">
      <c r="A318" s="93"/>
      <c r="B318" s="94" t="s">
        <v>538</v>
      </c>
      <c r="C318" s="208">
        <v>24456.0</v>
      </c>
      <c r="D318" s="96" t="s">
        <v>572</v>
      </c>
      <c r="E318" s="97" t="str">
        <f t="shared" si="27"/>
        <v>N/A</v>
      </c>
      <c r="F318" s="98"/>
      <c r="G318" s="98"/>
      <c r="H318" s="98"/>
      <c r="I318" s="98"/>
      <c r="J318" s="98"/>
      <c r="K318" s="99"/>
      <c r="L318" s="98"/>
      <c r="M318" s="98"/>
      <c r="N318" s="98"/>
      <c r="O318" s="98"/>
      <c r="P318" s="98"/>
      <c r="Q318" s="100"/>
      <c r="R318" s="98"/>
      <c r="S318" s="98"/>
      <c r="T318" s="45"/>
      <c r="U318" s="45"/>
      <c r="V318" s="45"/>
      <c r="W318" s="98"/>
      <c r="X318" s="101"/>
      <c r="Y318" s="102"/>
      <c r="Z318" s="98"/>
      <c r="AA318" s="103"/>
      <c r="AB318" s="123"/>
      <c r="AC318" s="103"/>
      <c r="AD318" s="107"/>
      <c r="AE318" s="103"/>
      <c r="AF318" s="107"/>
      <c r="AG318" s="103"/>
      <c r="AH318" s="107"/>
      <c r="AI318" s="103"/>
      <c r="AJ318" s="107"/>
      <c r="AK318" s="107"/>
      <c r="AL318" s="103"/>
      <c r="AM318" s="107"/>
      <c r="AN318" s="107"/>
      <c r="AO318" s="103"/>
      <c r="AP318" s="107"/>
      <c r="AQ318" s="107"/>
      <c r="AR318" s="103"/>
      <c r="AS318" s="107"/>
      <c r="AT318" s="107"/>
      <c r="AU318" s="103"/>
      <c r="AV318" s="107"/>
      <c r="AW318" s="103"/>
      <c r="AX318" s="107"/>
      <c r="AY318" s="103"/>
      <c r="AZ318" s="107"/>
      <c r="BA318" s="103"/>
      <c r="BB318" s="107"/>
      <c r="BC318" s="142">
        <v>7520.0</v>
      </c>
      <c r="BD318" s="110">
        <v>7520.0</v>
      </c>
      <c r="BE318" s="129" t="str">
        <f t="shared" si="153"/>
        <v>#REF!</v>
      </c>
      <c r="BF318" s="107"/>
      <c r="BG318" s="103"/>
      <c r="BH318" s="124" t="str">
        <f t="shared" si="152"/>
        <v>#REF!</v>
      </c>
      <c r="BI318" s="107"/>
      <c r="BJ318" s="103"/>
      <c r="BK318" s="124" t="str">
        <f t="shared" si="155"/>
        <v>#REF!</v>
      </c>
      <c r="BL318" s="107"/>
      <c r="BM318" s="103"/>
      <c r="BN318" s="124" t="str">
        <f t="shared" si="148"/>
        <v>#REF!</v>
      </c>
      <c r="BO318" s="107"/>
      <c r="BP318" s="103"/>
      <c r="BQ318" s="107"/>
      <c r="BR318" s="103"/>
      <c r="BS318" s="107" t="str">
        <f t="shared" si="30"/>
        <v>#REF!</v>
      </c>
      <c r="BT318" s="107"/>
      <c r="BU318" s="103"/>
      <c r="BV318" s="107"/>
      <c r="BW318" s="107" t="str">
        <f t="shared" si="150"/>
        <v>#REF!</v>
      </c>
      <c r="BX318" s="112"/>
      <c r="BY318" s="110">
        <v>0.0</v>
      </c>
      <c r="BZ318" s="2"/>
      <c r="CA318" s="2"/>
      <c r="CB318" s="112"/>
      <c r="CC318" s="110">
        <v>0.0</v>
      </c>
      <c r="CD318" s="112"/>
      <c r="CE318" s="110">
        <v>0.0</v>
      </c>
      <c r="CF318" s="112"/>
      <c r="CG318" s="110">
        <v>0.0</v>
      </c>
      <c r="CH318" s="112"/>
      <c r="CI318" s="110">
        <v>0.0</v>
      </c>
      <c r="CJ318" s="112"/>
      <c r="CK318" s="110">
        <v>0.0</v>
      </c>
      <c r="CL318" s="112"/>
      <c r="CM318" s="110">
        <v>0.0</v>
      </c>
      <c r="CN318" s="112"/>
      <c r="CO318" s="110">
        <v>0.0</v>
      </c>
      <c r="CP318" s="112"/>
      <c r="CQ318" s="110">
        <v>0.0</v>
      </c>
      <c r="CR318" s="113">
        <f t="shared" si="45"/>
        <v>0</v>
      </c>
      <c r="CS318" s="113">
        <f t="shared" si="26"/>
        <v>0</v>
      </c>
      <c r="CT318" s="1"/>
      <c r="CU318" s="205"/>
      <c r="CV318" s="1"/>
      <c r="CW318" s="1"/>
      <c r="CX318" s="1"/>
      <c r="CY318" s="1"/>
      <c r="CZ318" s="1"/>
      <c r="DA318" s="1"/>
      <c r="DB318" s="1"/>
      <c r="DC318" s="1"/>
      <c r="DD318" s="1"/>
      <c r="DE318" s="61"/>
      <c r="DF318" s="61"/>
      <c r="DG318" s="115"/>
      <c r="DH318" s="116"/>
      <c r="DI318" s="116"/>
      <c r="DJ318" s="116"/>
      <c r="DK318" s="116"/>
      <c r="DL318" s="1"/>
      <c r="DM318" s="1"/>
      <c r="DN318" s="1"/>
      <c r="DO318" s="1"/>
      <c r="DP318" s="1"/>
    </row>
    <row r="319">
      <c r="A319" s="93"/>
      <c r="B319" s="94" t="s">
        <v>538</v>
      </c>
      <c r="C319" s="208">
        <v>24455.0</v>
      </c>
      <c r="D319" s="96" t="s">
        <v>573</v>
      </c>
      <c r="E319" s="97" t="str">
        <f t="shared" si="27"/>
        <v>N/A</v>
      </c>
      <c r="F319" s="98"/>
      <c r="G319" s="98"/>
      <c r="H319" s="98"/>
      <c r="I319" s="98"/>
      <c r="J319" s="98"/>
      <c r="K319" s="99"/>
      <c r="L319" s="98"/>
      <c r="M319" s="98"/>
      <c r="N319" s="98"/>
      <c r="O319" s="98"/>
      <c r="P319" s="98"/>
      <c r="Q319" s="100"/>
      <c r="R319" s="98"/>
      <c r="S319" s="98"/>
      <c r="T319" s="45"/>
      <c r="U319" s="45"/>
      <c r="V319" s="45"/>
      <c r="W319" s="98"/>
      <c r="X319" s="101"/>
      <c r="Y319" s="102"/>
      <c r="Z319" s="98"/>
      <c r="AA319" s="103"/>
      <c r="AB319" s="123"/>
      <c r="AC319" s="103"/>
      <c r="AD319" s="107"/>
      <c r="AE319" s="103"/>
      <c r="AF319" s="107"/>
      <c r="AG319" s="103"/>
      <c r="AH319" s="107"/>
      <c r="AI319" s="103"/>
      <c r="AJ319" s="107"/>
      <c r="AK319" s="107"/>
      <c r="AL319" s="103"/>
      <c r="AM319" s="107"/>
      <c r="AN319" s="107"/>
      <c r="AO319" s="103"/>
      <c r="AP319" s="107"/>
      <c r="AQ319" s="107"/>
      <c r="AR319" s="103"/>
      <c r="AS319" s="107"/>
      <c r="AT319" s="107"/>
      <c r="AU319" s="103"/>
      <c r="AV319" s="107"/>
      <c r="AW319" s="103"/>
      <c r="AX319" s="107"/>
      <c r="AY319" s="103"/>
      <c r="AZ319" s="107"/>
      <c r="BA319" s="103"/>
      <c r="BB319" s="107"/>
      <c r="BC319" s="142">
        <v>5363.64</v>
      </c>
      <c r="BD319" s="110">
        <v>5363.64</v>
      </c>
      <c r="BE319" s="129" t="str">
        <f t="shared" si="153"/>
        <v>#REF!</v>
      </c>
      <c r="BF319" s="107"/>
      <c r="BG319" s="103"/>
      <c r="BH319" s="124" t="str">
        <f t="shared" si="152"/>
        <v>#REF!</v>
      </c>
      <c r="BI319" s="107"/>
      <c r="BJ319" s="103"/>
      <c r="BK319" s="124" t="str">
        <f t="shared" si="155"/>
        <v>#REF!</v>
      </c>
      <c r="BL319" s="107"/>
      <c r="BM319" s="103"/>
      <c r="BN319" s="124" t="str">
        <f t="shared" si="148"/>
        <v>#REF!</v>
      </c>
      <c r="BO319" s="107"/>
      <c r="BP319" s="103"/>
      <c r="BQ319" s="107"/>
      <c r="BR319" s="103"/>
      <c r="BS319" s="107" t="str">
        <f t="shared" si="30"/>
        <v>#REF!</v>
      </c>
      <c r="BT319" s="107"/>
      <c r="BU319" s="103"/>
      <c r="BV319" s="107"/>
      <c r="BW319" s="107" t="str">
        <f t="shared" si="150"/>
        <v>#REF!</v>
      </c>
      <c r="BX319" s="112"/>
      <c r="BY319" s="110">
        <v>0.0</v>
      </c>
      <c r="BZ319" s="2"/>
      <c r="CA319" s="2"/>
      <c r="CB319" s="112"/>
      <c r="CC319" s="110">
        <v>0.0</v>
      </c>
      <c r="CD319" s="112"/>
      <c r="CE319" s="110">
        <v>0.0</v>
      </c>
      <c r="CF319" s="112"/>
      <c r="CG319" s="110">
        <v>0.0</v>
      </c>
      <c r="CH319" s="112"/>
      <c r="CI319" s="110">
        <v>0.0</v>
      </c>
      <c r="CJ319" s="112"/>
      <c r="CK319" s="110">
        <v>0.0</v>
      </c>
      <c r="CL319" s="112"/>
      <c r="CM319" s="110">
        <v>0.0</v>
      </c>
      <c r="CN319" s="112"/>
      <c r="CO319" s="110">
        <v>0.0</v>
      </c>
      <c r="CP319" s="112"/>
      <c r="CQ319" s="110">
        <v>0.0</v>
      </c>
      <c r="CR319" s="113">
        <f t="shared" si="45"/>
        <v>0</v>
      </c>
      <c r="CS319" s="113">
        <f t="shared" si="26"/>
        <v>0</v>
      </c>
      <c r="CT319" s="1"/>
      <c r="CU319" s="114"/>
      <c r="CV319" s="1"/>
      <c r="CW319" s="1"/>
      <c r="CX319" s="1"/>
      <c r="CY319" s="1"/>
      <c r="CZ319" s="1"/>
      <c r="DA319" s="1"/>
      <c r="DB319" s="1"/>
      <c r="DC319" s="1"/>
      <c r="DD319" s="1"/>
      <c r="DE319" s="61"/>
      <c r="DF319" s="61"/>
      <c r="DG319" s="115"/>
      <c r="DH319" s="116"/>
      <c r="DI319" s="116"/>
      <c r="DJ319" s="116"/>
      <c r="DK319" s="116"/>
      <c r="DL319" s="1"/>
      <c r="DM319" s="1"/>
      <c r="DN319" s="1"/>
      <c r="DO319" s="1"/>
      <c r="DP319" s="1"/>
    </row>
    <row r="320">
      <c r="A320" s="161"/>
      <c r="B320" s="94" t="s">
        <v>538</v>
      </c>
      <c r="C320" s="208">
        <v>24454.0</v>
      </c>
      <c r="D320" s="96" t="s">
        <v>540</v>
      </c>
      <c r="E320" s="97" t="str">
        <f t="shared" si="27"/>
        <v>N/A</v>
      </c>
      <c r="F320" s="98"/>
      <c r="G320" s="98"/>
      <c r="H320" s="98"/>
      <c r="I320" s="98"/>
      <c r="J320" s="98"/>
      <c r="K320" s="99"/>
      <c r="L320" s="98"/>
      <c r="M320" s="98"/>
      <c r="N320" s="98"/>
      <c r="O320" s="98"/>
      <c r="P320" s="98"/>
      <c r="Q320" s="100"/>
      <c r="R320" s="98"/>
      <c r="S320" s="98"/>
      <c r="T320" s="45"/>
      <c r="U320" s="45"/>
      <c r="V320" s="45"/>
      <c r="W320" s="98"/>
      <c r="X320" s="101"/>
      <c r="Y320" s="102"/>
      <c r="Z320" s="98"/>
      <c r="AA320" s="103"/>
      <c r="AB320" s="123"/>
      <c r="AC320" s="103"/>
      <c r="AD320" s="107"/>
      <c r="AE320" s="103"/>
      <c r="AF320" s="107"/>
      <c r="AG320" s="103"/>
      <c r="AH320" s="107"/>
      <c r="AI320" s="103"/>
      <c r="AJ320" s="107"/>
      <c r="AK320" s="107"/>
      <c r="AL320" s="103"/>
      <c r="AM320" s="107"/>
      <c r="AN320" s="107"/>
      <c r="AO320" s="103"/>
      <c r="AP320" s="107"/>
      <c r="AQ320" s="107"/>
      <c r="AR320" s="103"/>
      <c r="AS320" s="107"/>
      <c r="AT320" s="107"/>
      <c r="AU320" s="103"/>
      <c r="AV320" s="107"/>
      <c r="AW320" s="103"/>
      <c r="AX320" s="107"/>
      <c r="AY320" s="103"/>
      <c r="AZ320" s="107"/>
      <c r="BA320" s="103"/>
      <c r="BB320" s="107"/>
      <c r="BC320" s="142">
        <v>7392.23</v>
      </c>
      <c r="BD320" s="110">
        <v>7392.23</v>
      </c>
      <c r="BE320" s="129" t="str">
        <f t="shared" si="153"/>
        <v>#REF!</v>
      </c>
      <c r="BF320" s="107"/>
      <c r="BG320" s="103"/>
      <c r="BH320" s="124" t="str">
        <f t="shared" si="152"/>
        <v>#REF!</v>
      </c>
      <c r="BI320" s="107"/>
      <c r="BJ320" s="103"/>
      <c r="BK320" s="107"/>
      <c r="BL320" s="107"/>
      <c r="BM320" s="103"/>
      <c r="BN320" s="124" t="str">
        <f t="shared" si="148"/>
        <v>#REF!</v>
      </c>
      <c r="BO320" s="107"/>
      <c r="BP320" s="103"/>
      <c r="BQ320" s="107"/>
      <c r="BR320" s="103"/>
      <c r="BS320" s="117" t="str">
        <f t="shared" si="30"/>
        <v>#REF!</v>
      </c>
      <c r="BT320" s="107"/>
      <c r="BU320" s="103"/>
      <c r="BV320" s="107"/>
      <c r="BW320" s="117" t="str">
        <f t="shared" si="150"/>
        <v>#REF!</v>
      </c>
      <c r="BX320" s="112"/>
      <c r="BY320" s="110">
        <v>0.0</v>
      </c>
      <c r="BZ320" s="2"/>
      <c r="CA320" s="2"/>
      <c r="CB320" s="112"/>
      <c r="CC320" s="110">
        <v>0.0</v>
      </c>
      <c r="CD320" s="112"/>
      <c r="CE320" s="110">
        <v>0.0</v>
      </c>
      <c r="CF320" s="112"/>
      <c r="CG320" s="110">
        <v>0.0</v>
      </c>
      <c r="CH320" s="112"/>
      <c r="CI320" s="110">
        <v>0.0</v>
      </c>
      <c r="CJ320" s="112"/>
      <c r="CK320" s="110">
        <v>0.0</v>
      </c>
      <c r="CL320" s="112"/>
      <c r="CM320" s="110">
        <v>0.0</v>
      </c>
      <c r="CN320" s="112"/>
      <c r="CO320" s="110">
        <v>0.0</v>
      </c>
      <c r="CP320" s="112"/>
      <c r="CQ320" s="110">
        <v>0.0</v>
      </c>
      <c r="CR320" s="113">
        <f t="shared" si="45"/>
        <v>0</v>
      </c>
      <c r="CS320" s="113">
        <f t="shared" si="26"/>
        <v>0</v>
      </c>
      <c r="CT320" s="1"/>
      <c r="CU320" s="114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16"/>
      <c r="DH320" s="116"/>
      <c r="DI320" s="116"/>
      <c r="DJ320" s="116"/>
      <c r="DK320" s="116"/>
      <c r="DL320" s="1"/>
      <c r="DM320" s="1"/>
      <c r="DN320" s="1"/>
      <c r="DO320" s="1"/>
      <c r="DP320" s="1"/>
    </row>
    <row r="321">
      <c r="A321" s="189" t="s">
        <v>186</v>
      </c>
      <c r="B321" s="94" t="s">
        <v>538</v>
      </c>
      <c r="C321" s="208">
        <v>24453.0</v>
      </c>
      <c r="D321" s="96" t="s">
        <v>574</v>
      </c>
      <c r="E321" s="97" t="str">
        <f t="shared" si="27"/>
        <v>N/A</v>
      </c>
      <c r="F321" s="98"/>
      <c r="G321" s="98"/>
      <c r="H321" s="98"/>
      <c r="I321" s="98"/>
      <c r="J321" s="98"/>
      <c r="K321" s="99"/>
      <c r="L321" s="98"/>
      <c r="M321" s="98"/>
      <c r="N321" s="98"/>
      <c r="O321" s="98"/>
      <c r="P321" s="98"/>
      <c r="Q321" s="100"/>
      <c r="R321" s="98"/>
      <c r="S321" s="98"/>
      <c r="T321" s="45"/>
      <c r="U321" s="45"/>
      <c r="V321" s="45"/>
      <c r="W321" s="98"/>
      <c r="X321" s="101"/>
      <c r="Y321" s="102"/>
      <c r="Z321" s="98"/>
      <c r="AA321" s="103"/>
      <c r="AB321" s="123"/>
      <c r="AC321" s="103"/>
      <c r="AD321" s="107"/>
      <c r="AE321" s="103"/>
      <c r="AF321" s="107"/>
      <c r="AG321" s="103"/>
      <c r="AH321" s="107"/>
      <c r="AI321" s="103"/>
      <c r="AJ321" s="107"/>
      <c r="AK321" s="107"/>
      <c r="AL321" s="103"/>
      <c r="AM321" s="107"/>
      <c r="AN321" s="107"/>
      <c r="AO321" s="103"/>
      <c r="AP321" s="107"/>
      <c r="AQ321" s="107"/>
      <c r="AR321" s="103"/>
      <c r="AS321" s="107"/>
      <c r="AT321" s="107"/>
      <c r="AU321" s="103"/>
      <c r="AV321" s="107"/>
      <c r="AW321" s="103"/>
      <c r="AX321" s="107"/>
      <c r="AY321" s="103"/>
      <c r="AZ321" s="107"/>
      <c r="BA321" s="103"/>
      <c r="BB321" s="107"/>
      <c r="BC321" s="142">
        <v>6602.33</v>
      </c>
      <c r="BD321" s="110">
        <v>6602.33</v>
      </c>
      <c r="BE321" s="129" t="str">
        <f t="shared" si="153"/>
        <v>#REF!</v>
      </c>
      <c r="BF321" s="107"/>
      <c r="BG321" s="103"/>
      <c r="BH321" s="124" t="str">
        <f t="shared" si="152"/>
        <v>#REF!</v>
      </c>
      <c r="BI321" s="107"/>
      <c r="BJ321" s="103"/>
      <c r="BK321" s="124" t="str">
        <f>IFNA(SUM(BI321-VLOOKUP($D321,'12.2.24 - WIP PROJECTIONS'!$D$2:$BX$214,57,FALSE)), BI321)</f>
        <v>#REF!</v>
      </c>
      <c r="BL321" s="107"/>
      <c r="BM321" s="103"/>
      <c r="BN321" s="124" t="str">
        <f t="shared" si="148"/>
        <v>#REF!</v>
      </c>
      <c r="BO321" s="107"/>
      <c r="BP321" s="103"/>
      <c r="BQ321" s="107"/>
      <c r="BR321" s="103"/>
      <c r="BS321" s="107" t="str">
        <f t="shared" si="30"/>
        <v>#REF!</v>
      </c>
      <c r="BT321" s="107"/>
      <c r="BU321" s="103"/>
      <c r="BV321" s="107"/>
      <c r="BW321" s="107" t="str">
        <f t="shared" si="150"/>
        <v>#REF!</v>
      </c>
      <c r="BX321" s="112"/>
      <c r="BY321" s="110">
        <v>0.0</v>
      </c>
      <c r="BZ321" s="2"/>
      <c r="CA321" s="2"/>
      <c r="CB321" s="112"/>
      <c r="CC321" s="110">
        <v>0.0</v>
      </c>
      <c r="CD321" s="112"/>
      <c r="CE321" s="110">
        <v>0.0</v>
      </c>
      <c r="CF321" s="112"/>
      <c r="CG321" s="110">
        <v>0.0</v>
      </c>
      <c r="CH321" s="112"/>
      <c r="CI321" s="110">
        <v>0.0</v>
      </c>
      <c r="CJ321" s="112"/>
      <c r="CK321" s="110">
        <v>0.0</v>
      </c>
      <c r="CL321" s="112"/>
      <c r="CM321" s="110">
        <v>0.0</v>
      </c>
      <c r="CN321" s="112"/>
      <c r="CO321" s="110">
        <v>0.0</v>
      </c>
      <c r="CP321" s="112"/>
      <c r="CQ321" s="110">
        <v>0.0</v>
      </c>
      <c r="CR321" s="113">
        <f t="shared" si="45"/>
        <v>0</v>
      </c>
      <c r="CS321" s="113">
        <f t="shared" si="26"/>
        <v>0</v>
      </c>
      <c r="CT321" s="1"/>
      <c r="CU321" s="114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84">
        <v>22.0</v>
      </c>
      <c r="DH321" s="184">
        <v>2.0</v>
      </c>
      <c r="DI321" s="184">
        <v>0.0</v>
      </c>
      <c r="DJ321" s="184">
        <v>44.0</v>
      </c>
      <c r="DK321" s="184">
        <v>0.0</v>
      </c>
      <c r="DL321" s="1"/>
      <c r="DM321" s="1"/>
      <c r="DN321" s="1"/>
      <c r="DO321" s="1"/>
      <c r="DP321" s="1"/>
    </row>
    <row r="322">
      <c r="A322" s="161"/>
      <c r="B322" s="94" t="s">
        <v>538</v>
      </c>
      <c r="C322" s="208">
        <v>24452.0</v>
      </c>
      <c r="D322" s="96" t="s">
        <v>540</v>
      </c>
      <c r="E322" s="97" t="str">
        <f t="shared" si="27"/>
        <v>N/A</v>
      </c>
      <c r="F322" s="98"/>
      <c r="G322" s="98"/>
      <c r="H322" s="98"/>
      <c r="I322" s="98"/>
      <c r="J322" s="98"/>
      <c r="K322" s="99"/>
      <c r="L322" s="98"/>
      <c r="M322" s="98"/>
      <c r="N322" s="98"/>
      <c r="O322" s="98"/>
      <c r="P322" s="98"/>
      <c r="Q322" s="100"/>
      <c r="R322" s="98"/>
      <c r="S322" s="98"/>
      <c r="T322" s="45"/>
      <c r="U322" s="45"/>
      <c r="V322" s="45"/>
      <c r="W322" s="98"/>
      <c r="X322" s="101"/>
      <c r="Y322" s="102"/>
      <c r="Z322" s="98"/>
      <c r="AA322" s="103"/>
      <c r="AB322" s="123"/>
      <c r="AC322" s="103"/>
      <c r="AD322" s="107"/>
      <c r="AE322" s="103"/>
      <c r="AF322" s="107"/>
      <c r="AG322" s="103"/>
      <c r="AH322" s="107"/>
      <c r="AI322" s="103"/>
      <c r="AJ322" s="107"/>
      <c r="AK322" s="107"/>
      <c r="AL322" s="103"/>
      <c r="AM322" s="107"/>
      <c r="AN322" s="107"/>
      <c r="AO322" s="103"/>
      <c r="AP322" s="107"/>
      <c r="AQ322" s="107"/>
      <c r="AR322" s="103"/>
      <c r="AS322" s="107"/>
      <c r="AT322" s="107"/>
      <c r="AU322" s="103"/>
      <c r="AV322" s="107"/>
      <c r="AW322" s="103"/>
      <c r="AX322" s="107"/>
      <c r="AY322" s="103"/>
      <c r="AZ322" s="107"/>
      <c r="BA322" s="103"/>
      <c r="BB322" s="107"/>
      <c r="BC322" s="142">
        <v>4640.94</v>
      </c>
      <c r="BD322" s="110">
        <v>4640.94</v>
      </c>
      <c r="BE322" s="129" t="str">
        <f t="shared" si="153"/>
        <v>#REF!</v>
      </c>
      <c r="BF322" s="107"/>
      <c r="BG322" s="103"/>
      <c r="BH322" s="124" t="str">
        <f t="shared" si="152"/>
        <v>#REF!</v>
      </c>
      <c r="BI322" s="107"/>
      <c r="BJ322" s="103"/>
      <c r="BK322" s="107"/>
      <c r="BL322" s="107"/>
      <c r="BM322" s="103"/>
      <c r="BN322" s="124" t="str">
        <f t="shared" si="148"/>
        <v>#REF!</v>
      </c>
      <c r="BO322" s="107"/>
      <c r="BP322" s="103"/>
      <c r="BQ322" s="107"/>
      <c r="BR322" s="103"/>
      <c r="BS322" s="117" t="str">
        <f t="shared" si="30"/>
        <v>#REF!</v>
      </c>
      <c r="BT322" s="107"/>
      <c r="BU322" s="103"/>
      <c r="BV322" s="107"/>
      <c r="BW322" s="117" t="str">
        <f t="shared" si="150"/>
        <v>#REF!</v>
      </c>
      <c r="BX322" s="112"/>
      <c r="BY322" s="110">
        <v>0.0</v>
      </c>
      <c r="BZ322" s="2"/>
      <c r="CA322" s="2"/>
      <c r="CB322" s="112"/>
      <c r="CC322" s="110">
        <v>0.0</v>
      </c>
      <c r="CD322" s="112"/>
      <c r="CE322" s="110">
        <v>0.0</v>
      </c>
      <c r="CF322" s="112"/>
      <c r="CG322" s="110">
        <v>0.0</v>
      </c>
      <c r="CH322" s="112"/>
      <c r="CI322" s="110">
        <v>0.0</v>
      </c>
      <c r="CJ322" s="112"/>
      <c r="CK322" s="110">
        <v>0.0</v>
      </c>
      <c r="CL322" s="112"/>
      <c r="CM322" s="110">
        <v>0.0</v>
      </c>
      <c r="CN322" s="112"/>
      <c r="CO322" s="110">
        <v>0.0</v>
      </c>
      <c r="CP322" s="112"/>
      <c r="CQ322" s="110">
        <v>0.0</v>
      </c>
      <c r="CR322" s="113">
        <f t="shared" si="45"/>
        <v>0</v>
      </c>
      <c r="CS322" s="113">
        <f t="shared" si="26"/>
        <v>0</v>
      </c>
      <c r="CT322" s="1"/>
      <c r="CU322" s="114"/>
      <c r="CV322" s="1"/>
      <c r="CW322" s="1"/>
      <c r="CX322" s="1"/>
      <c r="CY322" s="1"/>
      <c r="CZ322" s="1"/>
      <c r="DA322" s="1"/>
      <c r="DB322" s="1"/>
      <c r="DC322" s="1"/>
      <c r="DD322" s="1"/>
      <c r="DE322" s="61"/>
      <c r="DF322" s="61"/>
      <c r="DG322" s="115"/>
      <c r="DH322" s="116"/>
      <c r="DI322" s="116"/>
      <c r="DJ322" s="116"/>
      <c r="DK322" s="116"/>
      <c r="DL322" s="1"/>
      <c r="DM322" s="1"/>
      <c r="DN322" s="1"/>
      <c r="DO322" s="1"/>
      <c r="DP322" s="1"/>
    </row>
    <row r="323">
      <c r="A323" s="161"/>
      <c r="B323" s="94" t="s">
        <v>538</v>
      </c>
      <c r="C323" s="208">
        <v>24451.0</v>
      </c>
      <c r="D323" s="96" t="s">
        <v>573</v>
      </c>
      <c r="E323" s="97" t="str">
        <f t="shared" si="27"/>
        <v>N/A</v>
      </c>
      <c r="F323" s="98"/>
      <c r="G323" s="98"/>
      <c r="H323" s="98"/>
      <c r="I323" s="98"/>
      <c r="J323" s="98"/>
      <c r="K323" s="99"/>
      <c r="L323" s="98"/>
      <c r="M323" s="98"/>
      <c r="N323" s="98"/>
      <c r="O323" s="98"/>
      <c r="P323" s="98"/>
      <c r="Q323" s="100"/>
      <c r="R323" s="98"/>
      <c r="S323" s="98"/>
      <c r="T323" s="45"/>
      <c r="U323" s="45"/>
      <c r="V323" s="45"/>
      <c r="W323" s="98"/>
      <c r="X323" s="101"/>
      <c r="Y323" s="102"/>
      <c r="Z323" s="98"/>
      <c r="AA323" s="103"/>
      <c r="AB323" s="123"/>
      <c r="AC323" s="103"/>
      <c r="AD323" s="107"/>
      <c r="AE323" s="103"/>
      <c r="AF323" s="107"/>
      <c r="AG323" s="103"/>
      <c r="AH323" s="107"/>
      <c r="AI323" s="103"/>
      <c r="AJ323" s="107"/>
      <c r="AK323" s="107"/>
      <c r="AL323" s="103"/>
      <c r="AM323" s="107"/>
      <c r="AN323" s="107"/>
      <c r="AO323" s="103"/>
      <c r="AP323" s="107"/>
      <c r="AQ323" s="107"/>
      <c r="AR323" s="103"/>
      <c r="AS323" s="107"/>
      <c r="AT323" s="107"/>
      <c r="AU323" s="103"/>
      <c r="AV323" s="107"/>
      <c r="AW323" s="103"/>
      <c r="AX323" s="107"/>
      <c r="AY323" s="103"/>
      <c r="AZ323" s="107"/>
      <c r="BA323" s="103"/>
      <c r="BB323" s="107"/>
      <c r="BC323" s="142">
        <v>4490.79</v>
      </c>
      <c r="BD323" s="110">
        <v>4490.79</v>
      </c>
      <c r="BE323" s="129" t="str">
        <f t="shared" si="153"/>
        <v>#REF!</v>
      </c>
      <c r="BF323" s="107"/>
      <c r="BG323" s="103"/>
      <c r="BH323" s="124" t="str">
        <f t="shared" si="152"/>
        <v>#REF!</v>
      </c>
      <c r="BI323" s="107"/>
      <c r="BJ323" s="103"/>
      <c r="BK323" s="124" t="str">
        <f t="shared" ref="BK323:BK324" si="156">IFNA(SUM(BI323-VLOOKUP($D323,'12.2.24 - WIP PROJECTIONS'!$D$2:$BX$214,57,FALSE)), BI323)</f>
        <v>#REF!</v>
      </c>
      <c r="BL323" s="107"/>
      <c r="BM323" s="103"/>
      <c r="BN323" s="124" t="str">
        <f t="shared" si="148"/>
        <v>#REF!</v>
      </c>
      <c r="BO323" s="107"/>
      <c r="BP323" s="103"/>
      <c r="BQ323" s="107"/>
      <c r="BR323" s="103"/>
      <c r="BS323" s="107" t="str">
        <f t="shared" si="30"/>
        <v>#REF!</v>
      </c>
      <c r="BT323" s="107"/>
      <c r="BU323" s="103"/>
      <c r="BV323" s="107"/>
      <c r="BW323" s="107" t="str">
        <f t="shared" si="150"/>
        <v>#REF!</v>
      </c>
      <c r="BX323" s="112"/>
      <c r="BY323" s="110">
        <v>0.0</v>
      </c>
      <c r="BZ323" s="2"/>
      <c r="CA323" s="2"/>
      <c r="CB323" s="112"/>
      <c r="CC323" s="110">
        <v>0.0</v>
      </c>
      <c r="CD323" s="112"/>
      <c r="CE323" s="110">
        <v>0.0</v>
      </c>
      <c r="CF323" s="112"/>
      <c r="CG323" s="110">
        <v>0.0</v>
      </c>
      <c r="CH323" s="112"/>
      <c r="CI323" s="110">
        <v>0.0</v>
      </c>
      <c r="CJ323" s="112"/>
      <c r="CK323" s="110">
        <v>0.0</v>
      </c>
      <c r="CL323" s="112"/>
      <c r="CM323" s="110">
        <v>0.0</v>
      </c>
      <c r="CN323" s="112"/>
      <c r="CO323" s="110">
        <v>0.0</v>
      </c>
      <c r="CP323" s="112"/>
      <c r="CQ323" s="110">
        <v>0.0</v>
      </c>
      <c r="CR323" s="113">
        <f t="shared" si="45"/>
        <v>0</v>
      </c>
      <c r="CS323" s="113">
        <f t="shared" si="26"/>
        <v>0</v>
      </c>
      <c r="CT323" s="1"/>
      <c r="CU323" s="114"/>
      <c r="CV323" s="1"/>
      <c r="CW323" s="1"/>
      <c r="CX323" s="1"/>
      <c r="CY323" s="1"/>
      <c r="CZ323" s="1"/>
      <c r="DA323" s="1"/>
      <c r="DB323" s="1"/>
      <c r="DC323" s="1"/>
      <c r="DD323" s="1"/>
      <c r="DE323" s="61"/>
      <c r="DF323" s="61"/>
      <c r="DG323" s="115"/>
      <c r="DH323" s="116"/>
      <c r="DI323" s="116"/>
      <c r="DJ323" s="116"/>
      <c r="DK323" s="116"/>
      <c r="DL323" s="1"/>
      <c r="DM323" s="1"/>
      <c r="DN323" s="1"/>
      <c r="DO323" s="1"/>
      <c r="DP323" s="1"/>
    </row>
    <row r="324">
      <c r="A324" s="93"/>
      <c r="B324" s="94" t="s">
        <v>538</v>
      </c>
      <c r="C324" s="208">
        <v>24450.0</v>
      </c>
      <c r="D324" s="96" t="s">
        <v>575</v>
      </c>
      <c r="E324" s="97" t="str">
        <f t="shared" si="27"/>
        <v>N/A</v>
      </c>
      <c r="F324" s="98"/>
      <c r="G324" s="98"/>
      <c r="H324" s="98"/>
      <c r="I324" s="98"/>
      <c r="J324" s="98"/>
      <c r="K324" s="99"/>
      <c r="L324" s="98"/>
      <c r="M324" s="98"/>
      <c r="N324" s="98"/>
      <c r="O324" s="98"/>
      <c r="P324" s="98"/>
      <c r="Q324" s="100"/>
      <c r="R324" s="98"/>
      <c r="S324" s="98"/>
      <c r="T324" s="45"/>
      <c r="U324" s="45"/>
      <c r="V324" s="45"/>
      <c r="W324" s="98"/>
      <c r="X324" s="101"/>
      <c r="Y324" s="102"/>
      <c r="Z324" s="98"/>
      <c r="AA324" s="103"/>
      <c r="AB324" s="123"/>
      <c r="AC324" s="103"/>
      <c r="AD324" s="107"/>
      <c r="AE324" s="103"/>
      <c r="AF324" s="107"/>
      <c r="AG324" s="103"/>
      <c r="AH324" s="107"/>
      <c r="AI324" s="103"/>
      <c r="AJ324" s="107"/>
      <c r="AK324" s="107"/>
      <c r="AL324" s="103"/>
      <c r="AM324" s="107"/>
      <c r="AN324" s="107"/>
      <c r="AO324" s="103"/>
      <c r="AP324" s="107"/>
      <c r="AQ324" s="107"/>
      <c r="AR324" s="103"/>
      <c r="AS324" s="107"/>
      <c r="AT324" s="107"/>
      <c r="AU324" s="103"/>
      <c r="AV324" s="107"/>
      <c r="AW324" s="103"/>
      <c r="AX324" s="107"/>
      <c r="AY324" s="103"/>
      <c r="AZ324" s="107"/>
      <c r="BA324" s="103"/>
      <c r="BB324" s="107"/>
      <c r="BC324" s="142">
        <v>14339.81</v>
      </c>
      <c r="BD324" s="110">
        <v>14339.81</v>
      </c>
      <c r="BE324" s="129" t="str">
        <f t="shared" si="153"/>
        <v>#REF!</v>
      </c>
      <c r="BF324" s="107"/>
      <c r="BG324" s="103"/>
      <c r="BH324" s="124" t="str">
        <f t="shared" si="152"/>
        <v>#REF!</v>
      </c>
      <c r="BI324" s="107"/>
      <c r="BJ324" s="103"/>
      <c r="BK324" s="124" t="str">
        <f t="shared" si="156"/>
        <v>#REF!</v>
      </c>
      <c r="BL324" s="107"/>
      <c r="BM324" s="103"/>
      <c r="BN324" s="124" t="str">
        <f t="shared" si="148"/>
        <v>#REF!</v>
      </c>
      <c r="BO324" s="107"/>
      <c r="BP324" s="103"/>
      <c r="BQ324" s="107"/>
      <c r="BR324" s="103"/>
      <c r="BS324" s="107" t="str">
        <f t="shared" si="30"/>
        <v>#REF!</v>
      </c>
      <c r="BT324" s="107"/>
      <c r="BU324" s="103"/>
      <c r="BV324" s="107"/>
      <c r="BW324" s="107" t="str">
        <f t="shared" si="150"/>
        <v>#REF!</v>
      </c>
      <c r="BX324" s="112"/>
      <c r="BY324" s="110">
        <v>0.0</v>
      </c>
      <c r="BZ324" s="2"/>
      <c r="CA324" s="2"/>
      <c r="CB324" s="112"/>
      <c r="CC324" s="110">
        <v>0.0</v>
      </c>
      <c r="CD324" s="112"/>
      <c r="CE324" s="110">
        <v>0.0</v>
      </c>
      <c r="CF324" s="112"/>
      <c r="CG324" s="110">
        <v>0.0</v>
      </c>
      <c r="CH324" s="112"/>
      <c r="CI324" s="110">
        <v>0.0</v>
      </c>
      <c r="CJ324" s="112"/>
      <c r="CK324" s="110">
        <v>0.0</v>
      </c>
      <c r="CL324" s="112"/>
      <c r="CM324" s="110">
        <v>0.0</v>
      </c>
      <c r="CN324" s="112"/>
      <c r="CO324" s="110">
        <v>0.0</v>
      </c>
      <c r="CP324" s="112"/>
      <c r="CQ324" s="110">
        <v>0.0</v>
      </c>
      <c r="CR324" s="113">
        <f t="shared" si="45"/>
        <v>0</v>
      </c>
      <c r="CS324" s="113">
        <f t="shared" si="26"/>
        <v>0</v>
      </c>
      <c r="CT324" s="1"/>
      <c r="CU324" s="205"/>
      <c r="CV324" s="1"/>
      <c r="CW324" s="1"/>
      <c r="CX324" s="1"/>
      <c r="CY324" s="1"/>
      <c r="CZ324" s="1"/>
      <c r="DA324" s="1"/>
      <c r="DB324" s="1"/>
      <c r="DC324" s="1"/>
      <c r="DD324" s="1"/>
      <c r="DE324" s="61"/>
      <c r="DF324" s="61"/>
      <c r="DG324" s="115"/>
      <c r="DH324" s="116"/>
      <c r="DI324" s="116"/>
      <c r="DJ324" s="116"/>
      <c r="DK324" s="116"/>
      <c r="DL324" s="1"/>
      <c r="DM324" s="1"/>
      <c r="DN324" s="1"/>
      <c r="DO324" s="1"/>
      <c r="DP324" s="1"/>
    </row>
    <row r="325">
      <c r="A325" s="189" t="s">
        <v>186</v>
      </c>
      <c r="B325" s="94" t="s">
        <v>538</v>
      </c>
      <c r="C325" s="208">
        <v>24445.0</v>
      </c>
      <c r="D325" s="96" t="s">
        <v>540</v>
      </c>
      <c r="E325" s="97" t="str">
        <f t="shared" si="27"/>
        <v>N/A</v>
      </c>
      <c r="F325" s="98"/>
      <c r="G325" s="98"/>
      <c r="H325" s="98"/>
      <c r="I325" s="98"/>
      <c r="J325" s="98"/>
      <c r="K325" s="99"/>
      <c r="L325" s="98"/>
      <c r="M325" s="98"/>
      <c r="N325" s="98"/>
      <c r="O325" s="98"/>
      <c r="P325" s="98"/>
      <c r="Q325" s="100"/>
      <c r="R325" s="98"/>
      <c r="S325" s="98"/>
      <c r="T325" s="45"/>
      <c r="U325" s="45"/>
      <c r="V325" s="45"/>
      <c r="W325" s="98"/>
      <c r="X325" s="101"/>
      <c r="Y325" s="102"/>
      <c r="Z325" s="98"/>
      <c r="AA325" s="103"/>
      <c r="AB325" s="123"/>
      <c r="AC325" s="103"/>
      <c r="AD325" s="107"/>
      <c r="AE325" s="103"/>
      <c r="AF325" s="107"/>
      <c r="AG325" s="103"/>
      <c r="AH325" s="107"/>
      <c r="AI325" s="103"/>
      <c r="AJ325" s="107"/>
      <c r="AK325" s="107"/>
      <c r="AL325" s="103"/>
      <c r="AM325" s="107"/>
      <c r="AN325" s="107"/>
      <c r="AO325" s="103"/>
      <c r="AP325" s="107"/>
      <c r="AQ325" s="107"/>
      <c r="AR325" s="103"/>
      <c r="AS325" s="107"/>
      <c r="AT325" s="107"/>
      <c r="AU325" s="103"/>
      <c r="AV325" s="107"/>
      <c r="AW325" s="103"/>
      <c r="AX325" s="107"/>
      <c r="AY325" s="103"/>
      <c r="AZ325" s="142">
        <v>5175.45</v>
      </c>
      <c r="BA325" s="110">
        <v>5175.45</v>
      </c>
      <c r="BB325" s="124" t="str">
        <f t="shared" ref="BB325:BB401" si="157">IFNA(SUM(AZ325-VLOOKUP($D325,'8.26.24 - WIP PROJECTIONS'!$D$2:$BX$214,48,FALSE)), AZ325)</f>
        <v>#REF!</v>
      </c>
      <c r="BC325" s="107"/>
      <c r="BD325" s="103"/>
      <c r="BE325" s="129" t="str">
        <f t="shared" si="153"/>
        <v>#REF!</v>
      </c>
      <c r="BF325" s="107"/>
      <c r="BG325" s="103"/>
      <c r="BH325" s="124" t="str">
        <f t="shared" si="152"/>
        <v>#REF!</v>
      </c>
      <c r="BI325" s="107"/>
      <c r="BJ325" s="103"/>
      <c r="BK325" s="107"/>
      <c r="BL325" s="107"/>
      <c r="BM325" s="103"/>
      <c r="BN325" s="124" t="str">
        <f t="shared" si="148"/>
        <v>#REF!</v>
      </c>
      <c r="BO325" s="107"/>
      <c r="BP325" s="103"/>
      <c r="BQ325" s="107"/>
      <c r="BR325" s="103"/>
      <c r="BS325" s="117" t="str">
        <f t="shared" si="30"/>
        <v>#REF!</v>
      </c>
      <c r="BT325" s="107"/>
      <c r="BU325" s="103"/>
      <c r="BV325" s="107"/>
      <c r="BW325" s="117" t="str">
        <f t="shared" si="150"/>
        <v>#REF!</v>
      </c>
      <c r="BX325" s="112"/>
      <c r="BY325" s="110">
        <v>0.0</v>
      </c>
      <c r="BZ325" s="2"/>
      <c r="CA325" s="2"/>
      <c r="CB325" s="112"/>
      <c r="CC325" s="110">
        <v>0.0</v>
      </c>
      <c r="CD325" s="112"/>
      <c r="CE325" s="110">
        <v>0.0</v>
      </c>
      <c r="CF325" s="112"/>
      <c r="CG325" s="110">
        <v>0.0</v>
      </c>
      <c r="CH325" s="112"/>
      <c r="CI325" s="110">
        <v>0.0</v>
      </c>
      <c r="CJ325" s="112"/>
      <c r="CK325" s="110">
        <v>0.0</v>
      </c>
      <c r="CL325" s="112"/>
      <c r="CM325" s="110">
        <v>0.0</v>
      </c>
      <c r="CN325" s="112"/>
      <c r="CO325" s="110">
        <v>0.0</v>
      </c>
      <c r="CP325" s="112"/>
      <c r="CQ325" s="110">
        <v>0.0</v>
      </c>
      <c r="CR325" s="113">
        <f t="shared" si="45"/>
        <v>0</v>
      </c>
      <c r="CS325" s="113">
        <f t="shared" si="26"/>
        <v>0</v>
      </c>
      <c r="CT325" s="1"/>
      <c r="CU325" s="114"/>
      <c r="CV325" s="1"/>
      <c r="CW325" s="1"/>
      <c r="CX325" s="195" t="str">
        <f>CONCATENATE(TEXT(T325-CU325,"$0,000.00")," over projections")</f>
        <v>$0,000.00 over projections</v>
      </c>
      <c r="CY325" s="1"/>
      <c r="CZ325" s="1"/>
      <c r="DA325" s="1"/>
      <c r="DB325" s="1"/>
      <c r="DC325" s="1"/>
      <c r="DD325" s="1"/>
      <c r="DE325" s="61"/>
      <c r="DF325" s="61"/>
      <c r="DG325" s="193">
        <v>3.0</v>
      </c>
      <c r="DH325" s="184">
        <v>0.0</v>
      </c>
      <c r="DI325" s="204">
        <v>0.0</v>
      </c>
      <c r="DJ325" s="204">
        <v>0.0</v>
      </c>
      <c r="DK325" s="184">
        <v>0.0</v>
      </c>
      <c r="DL325" s="1"/>
      <c r="DM325" s="1"/>
      <c r="DN325" s="1"/>
      <c r="DO325" s="1"/>
      <c r="DP325" s="1"/>
    </row>
    <row r="326">
      <c r="A326" s="161"/>
      <c r="B326" s="94" t="s">
        <v>538</v>
      </c>
      <c r="C326" s="208">
        <v>24444.0</v>
      </c>
      <c r="D326" s="96" t="s">
        <v>576</v>
      </c>
      <c r="E326" s="97" t="str">
        <f t="shared" si="27"/>
        <v>N/A</v>
      </c>
      <c r="F326" s="98"/>
      <c r="G326" s="98"/>
      <c r="H326" s="98"/>
      <c r="I326" s="98"/>
      <c r="J326" s="98"/>
      <c r="K326" s="99"/>
      <c r="L326" s="98"/>
      <c r="M326" s="98"/>
      <c r="N326" s="98"/>
      <c r="O326" s="98"/>
      <c r="P326" s="98"/>
      <c r="Q326" s="100"/>
      <c r="R326" s="98"/>
      <c r="S326" s="98"/>
      <c r="T326" s="45"/>
      <c r="U326" s="45"/>
      <c r="V326" s="45"/>
      <c r="W326" s="98"/>
      <c r="X326" s="101"/>
      <c r="Y326" s="102"/>
      <c r="Z326" s="98"/>
      <c r="AA326" s="103"/>
      <c r="AB326" s="123"/>
      <c r="AC326" s="103"/>
      <c r="AD326" s="107"/>
      <c r="AE326" s="103"/>
      <c r="AF326" s="107"/>
      <c r="AG326" s="103"/>
      <c r="AH326" s="107"/>
      <c r="AI326" s="103"/>
      <c r="AJ326" s="107"/>
      <c r="AK326" s="107"/>
      <c r="AL326" s="103"/>
      <c r="AM326" s="107"/>
      <c r="AN326" s="107"/>
      <c r="AO326" s="103"/>
      <c r="AP326" s="107"/>
      <c r="AQ326" s="107"/>
      <c r="AR326" s="103"/>
      <c r="AS326" s="107"/>
      <c r="AT326" s="107"/>
      <c r="AU326" s="103"/>
      <c r="AV326" s="107"/>
      <c r="AW326" s="103"/>
      <c r="AX326" s="107"/>
      <c r="AY326" s="103"/>
      <c r="AZ326" s="142">
        <v>11177.37</v>
      </c>
      <c r="BA326" s="110">
        <v>11177.37</v>
      </c>
      <c r="BB326" s="124" t="str">
        <f t="shared" si="157"/>
        <v>#REF!</v>
      </c>
      <c r="BC326" s="107"/>
      <c r="BD326" s="103"/>
      <c r="BE326" s="129" t="str">
        <f t="shared" si="153"/>
        <v>#REF!</v>
      </c>
      <c r="BF326" s="107"/>
      <c r="BG326" s="103"/>
      <c r="BH326" s="124" t="str">
        <f t="shared" si="152"/>
        <v>#REF!</v>
      </c>
      <c r="BI326" s="107"/>
      <c r="BJ326" s="103"/>
      <c r="BK326" s="124" t="str">
        <f>IFNA(SUM(BI326-VLOOKUP($D326,'12.2.24 - WIP PROJECTIONS'!$D$2:$BX$214,57,FALSE)), BI326)</f>
        <v>#REF!</v>
      </c>
      <c r="BL326" s="107"/>
      <c r="BM326" s="103"/>
      <c r="BN326" s="124" t="str">
        <f t="shared" si="148"/>
        <v>#REF!</v>
      </c>
      <c r="BO326" s="107"/>
      <c r="BP326" s="103"/>
      <c r="BQ326" s="107"/>
      <c r="BR326" s="103"/>
      <c r="BS326" s="107" t="str">
        <f t="shared" si="30"/>
        <v>#REF!</v>
      </c>
      <c r="BT326" s="107"/>
      <c r="BU326" s="103"/>
      <c r="BV326" s="107"/>
      <c r="BW326" s="107" t="str">
        <f t="shared" si="150"/>
        <v>#REF!</v>
      </c>
      <c r="BX326" s="112"/>
      <c r="BY326" s="110">
        <v>0.0</v>
      </c>
      <c r="BZ326" s="2"/>
      <c r="CA326" s="2"/>
      <c r="CB326" s="112"/>
      <c r="CC326" s="110">
        <v>0.0</v>
      </c>
      <c r="CD326" s="112"/>
      <c r="CE326" s="110">
        <v>0.0</v>
      </c>
      <c r="CF326" s="112"/>
      <c r="CG326" s="110">
        <v>0.0</v>
      </c>
      <c r="CH326" s="112"/>
      <c r="CI326" s="110">
        <v>0.0</v>
      </c>
      <c r="CJ326" s="112"/>
      <c r="CK326" s="110">
        <v>0.0</v>
      </c>
      <c r="CL326" s="112"/>
      <c r="CM326" s="110">
        <v>0.0</v>
      </c>
      <c r="CN326" s="112"/>
      <c r="CO326" s="110">
        <v>0.0</v>
      </c>
      <c r="CP326" s="112"/>
      <c r="CQ326" s="110">
        <v>0.0</v>
      </c>
      <c r="CR326" s="113">
        <f t="shared" si="45"/>
        <v>0</v>
      </c>
      <c r="CS326" s="113">
        <f t="shared" si="26"/>
        <v>0</v>
      </c>
      <c r="CT326" s="1"/>
      <c r="CU326" s="114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16"/>
      <c r="DH326" s="116"/>
      <c r="DI326" s="116"/>
      <c r="DJ326" s="116"/>
      <c r="DK326" s="116"/>
      <c r="DL326" s="1"/>
      <c r="DM326" s="1"/>
      <c r="DN326" s="1"/>
      <c r="DO326" s="1"/>
      <c r="DP326" s="1"/>
    </row>
    <row r="327">
      <c r="A327" s="161"/>
      <c r="B327" s="94" t="s">
        <v>538</v>
      </c>
      <c r="C327" s="208">
        <v>24442.0</v>
      </c>
      <c r="D327" s="96" t="s">
        <v>540</v>
      </c>
      <c r="E327" s="97" t="str">
        <f t="shared" si="27"/>
        <v>N/A</v>
      </c>
      <c r="F327" s="98"/>
      <c r="G327" s="98"/>
      <c r="H327" s="98"/>
      <c r="I327" s="98"/>
      <c r="J327" s="98"/>
      <c r="K327" s="99"/>
      <c r="L327" s="98"/>
      <c r="M327" s="98"/>
      <c r="N327" s="98"/>
      <c r="O327" s="98"/>
      <c r="P327" s="98"/>
      <c r="Q327" s="100"/>
      <c r="R327" s="98"/>
      <c r="S327" s="98"/>
      <c r="T327" s="45"/>
      <c r="U327" s="45"/>
      <c r="V327" s="45"/>
      <c r="W327" s="98"/>
      <c r="X327" s="101"/>
      <c r="Y327" s="102"/>
      <c r="Z327" s="98"/>
      <c r="AA327" s="103"/>
      <c r="AB327" s="123"/>
      <c r="AC327" s="103"/>
      <c r="AD327" s="107"/>
      <c r="AE327" s="103"/>
      <c r="AF327" s="107"/>
      <c r="AG327" s="103"/>
      <c r="AH327" s="107"/>
      <c r="AI327" s="103"/>
      <c r="AJ327" s="107"/>
      <c r="AK327" s="107"/>
      <c r="AL327" s="103"/>
      <c r="AM327" s="107"/>
      <c r="AN327" s="107"/>
      <c r="AO327" s="103"/>
      <c r="AP327" s="107"/>
      <c r="AQ327" s="107"/>
      <c r="AR327" s="103"/>
      <c r="AS327" s="107"/>
      <c r="AT327" s="107"/>
      <c r="AU327" s="103"/>
      <c r="AV327" s="107"/>
      <c r="AW327" s="103"/>
      <c r="AX327" s="107"/>
      <c r="AY327" s="103"/>
      <c r="AZ327" s="142">
        <v>12115.65</v>
      </c>
      <c r="BA327" s="110">
        <v>12115.65</v>
      </c>
      <c r="BB327" s="124" t="str">
        <f t="shared" si="157"/>
        <v>#REF!</v>
      </c>
      <c r="BC327" s="107"/>
      <c r="BD327" s="103"/>
      <c r="BE327" s="129" t="str">
        <f t="shared" si="153"/>
        <v>#REF!</v>
      </c>
      <c r="BF327" s="107"/>
      <c r="BG327" s="103"/>
      <c r="BH327" s="124" t="str">
        <f t="shared" si="152"/>
        <v>#REF!</v>
      </c>
      <c r="BI327" s="107"/>
      <c r="BJ327" s="103"/>
      <c r="BK327" s="107"/>
      <c r="BL327" s="107"/>
      <c r="BM327" s="103"/>
      <c r="BN327" s="124" t="str">
        <f t="shared" si="148"/>
        <v>#REF!</v>
      </c>
      <c r="BO327" s="107"/>
      <c r="BP327" s="103"/>
      <c r="BQ327" s="107"/>
      <c r="BR327" s="103"/>
      <c r="BS327" s="117" t="str">
        <f t="shared" si="30"/>
        <v>#REF!</v>
      </c>
      <c r="BT327" s="107"/>
      <c r="BU327" s="103"/>
      <c r="BV327" s="107"/>
      <c r="BW327" s="117" t="str">
        <f t="shared" si="150"/>
        <v>#REF!</v>
      </c>
      <c r="BX327" s="112"/>
      <c r="BY327" s="110">
        <v>0.0</v>
      </c>
      <c r="BZ327" s="2"/>
      <c r="CA327" s="2"/>
      <c r="CB327" s="112"/>
      <c r="CC327" s="110">
        <v>0.0</v>
      </c>
      <c r="CD327" s="112"/>
      <c r="CE327" s="110">
        <v>0.0</v>
      </c>
      <c r="CF327" s="112"/>
      <c r="CG327" s="110">
        <v>0.0</v>
      </c>
      <c r="CH327" s="112"/>
      <c r="CI327" s="110">
        <v>0.0</v>
      </c>
      <c r="CJ327" s="112"/>
      <c r="CK327" s="110">
        <v>0.0</v>
      </c>
      <c r="CL327" s="112"/>
      <c r="CM327" s="110">
        <v>0.0</v>
      </c>
      <c r="CN327" s="112"/>
      <c r="CO327" s="110">
        <v>0.0</v>
      </c>
      <c r="CP327" s="112"/>
      <c r="CQ327" s="110">
        <v>0.0</v>
      </c>
      <c r="CR327" s="113">
        <f t="shared" si="45"/>
        <v>0</v>
      </c>
      <c r="CS327" s="113">
        <f t="shared" si="26"/>
        <v>0</v>
      </c>
      <c r="CT327" s="1"/>
      <c r="CU327" s="114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16"/>
      <c r="DH327" s="116"/>
      <c r="DI327" s="116"/>
      <c r="DJ327" s="116"/>
      <c r="DK327" s="116"/>
      <c r="DL327" s="1"/>
      <c r="DM327" s="1"/>
      <c r="DN327" s="1"/>
      <c r="DO327" s="1"/>
      <c r="DP327" s="1"/>
    </row>
    <row r="328">
      <c r="A328" s="161"/>
      <c r="B328" s="94" t="s">
        <v>538</v>
      </c>
      <c r="C328" s="208">
        <v>24441.0</v>
      </c>
      <c r="D328" s="96" t="s">
        <v>577</v>
      </c>
      <c r="E328" s="97" t="str">
        <f t="shared" si="27"/>
        <v>N/A</v>
      </c>
      <c r="F328" s="98"/>
      <c r="G328" s="98"/>
      <c r="H328" s="98"/>
      <c r="I328" s="98"/>
      <c r="J328" s="98"/>
      <c r="K328" s="99"/>
      <c r="L328" s="98"/>
      <c r="M328" s="98"/>
      <c r="N328" s="98"/>
      <c r="O328" s="98"/>
      <c r="P328" s="98"/>
      <c r="Q328" s="100"/>
      <c r="R328" s="98"/>
      <c r="S328" s="98"/>
      <c r="T328" s="45"/>
      <c r="U328" s="45"/>
      <c r="V328" s="45"/>
      <c r="W328" s="98"/>
      <c r="X328" s="101"/>
      <c r="Y328" s="102"/>
      <c r="Z328" s="98"/>
      <c r="AA328" s="103"/>
      <c r="AB328" s="123"/>
      <c r="AC328" s="103"/>
      <c r="AD328" s="107"/>
      <c r="AE328" s="103"/>
      <c r="AF328" s="107"/>
      <c r="AG328" s="103"/>
      <c r="AH328" s="107"/>
      <c r="AI328" s="103"/>
      <c r="AJ328" s="107"/>
      <c r="AK328" s="107"/>
      <c r="AL328" s="103"/>
      <c r="AM328" s="107"/>
      <c r="AN328" s="107"/>
      <c r="AO328" s="103"/>
      <c r="AP328" s="107"/>
      <c r="AQ328" s="107"/>
      <c r="AR328" s="103"/>
      <c r="AS328" s="107"/>
      <c r="AT328" s="107"/>
      <c r="AU328" s="103"/>
      <c r="AV328" s="107"/>
      <c r="AW328" s="103"/>
      <c r="AX328" s="107"/>
      <c r="AY328" s="103"/>
      <c r="AZ328" s="142">
        <v>14778.56</v>
      </c>
      <c r="BA328" s="110">
        <v>14778.56</v>
      </c>
      <c r="BB328" s="124" t="str">
        <f t="shared" si="157"/>
        <v>#REF!</v>
      </c>
      <c r="BC328" s="107"/>
      <c r="BD328" s="103"/>
      <c r="BE328" s="129" t="str">
        <f t="shared" si="153"/>
        <v>#REF!</v>
      </c>
      <c r="BF328" s="107"/>
      <c r="BG328" s="103"/>
      <c r="BH328" s="124" t="str">
        <f t="shared" si="152"/>
        <v>#REF!</v>
      </c>
      <c r="BI328" s="107"/>
      <c r="BJ328" s="103"/>
      <c r="BK328" s="124" t="str">
        <f>IFNA(SUM(BI328-VLOOKUP($D328,'12.2.24 - WIP PROJECTIONS'!$D$2:$BX$214,57,FALSE)), BI328)</f>
        <v>#REF!</v>
      </c>
      <c r="BL328" s="107"/>
      <c r="BM328" s="103"/>
      <c r="BN328" s="124" t="str">
        <f t="shared" si="148"/>
        <v>#REF!</v>
      </c>
      <c r="BO328" s="107"/>
      <c r="BP328" s="103"/>
      <c r="BQ328" s="107"/>
      <c r="BR328" s="103"/>
      <c r="BS328" s="107" t="str">
        <f t="shared" si="30"/>
        <v>#REF!</v>
      </c>
      <c r="BT328" s="107"/>
      <c r="BU328" s="103"/>
      <c r="BV328" s="107"/>
      <c r="BW328" s="117" t="str">
        <f t="shared" ref="BW328:BW349" si="158">IFNA(SUM(BT328-VLOOKUP($D328,' 2.18.25 - WIP PROJECTIONS'!$D$2:$BX$214,68,FALSE)), BT328)</f>
        <v>#REF!</v>
      </c>
      <c r="BX328" s="112"/>
      <c r="BY328" s="110">
        <v>0.0</v>
      </c>
      <c r="BZ328" s="2"/>
      <c r="CA328" s="2"/>
      <c r="CB328" s="112"/>
      <c r="CC328" s="110">
        <v>0.0</v>
      </c>
      <c r="CD328" s="112"/>
      <c r="CE328" s="110">
        <v>0.0</v>
      </c>
      <c r="CF328" s="112"/>
      <c r="CG328" s="110">
        <v>0.0</v>
      </c>
      <c r="CH328" s="112"/>
      <c r="CI328" s="110">
        <v>0.0</v>
      </c>
      <c r="CJ328" s="112"/>
      <c r="CK328" s="110">
        <v>0.0</v>
      </c>
      <c r="CL328" s="112"/>
      <c r="CM328" s="110">
        <v>0.0</v>
      </c>
      <c r="CN328" s="112"/>
      <c r="CO328" s="110">
        <v>0.0</v>
      </c>
      <c r="CP328" s="112"/>
      <c r="CQ328" s="110">
        <v>0.0</v>
      </c>
      <c r="CR328" s="113">
        <f t="shared" si="45"/>
        <v>0</v>
      </c>
      <c r="CS328" s="113">
        <f t="shared" si="26"/>
        <v>0</v>
      </c>
      <c r="CT328" s="1"/>
      <c r="CU328" s="114"/>
      <c r="CV328" s="1"/>
      <c r="CW328" s="1"/>
      <c r="CX328" s="1"/>
      <c r="CY328" s="1"/>
      <c r="CZ328" s="1"/>
      <c r="DA328" s="1"/>
      <c r="DB328" s="1"/>
      <c r="DC328" s="1"/>
      <c r="DD328" s="1"/>
      <c r="DE328" s="61"/>
      <c r="DF328" s="61"/>
      <c r="DG328" s="115"/>
      <c r="DH328" s="116"/>
      <c r="DI328" s="116"/>
      <c r="DJ328" s="116"/>
      <c r="DK328" s="116"/>
      <c r="DL328" s="1"/>
      <c r="DM328" s="1"/>
      <c r="DN328" s="1"/>
      <c r="DO328" s="1"/>
      <c r="DP328" s="1"/>
    </row>
    <row r="329">
      <c r="A329" s="161"/>
      <c r="B329" s="94" t="s">
        <v>538</v>
      </c>
      <c r="C329" s="208">
        <v>24440.0</v>
      </c>
      <c r="D329" s="96" t="s">
        <v>540</v>
      </c>
      <c r="E329" s="97" t="str">
        <f t="shared" si="27"/>
        <v>N/A</v>
      </c>
      <c r="F329" s="98"/>
      <c r="G329" s="98"/>
      <c r="H329" s="98"/>
      <c r="I329" s="98"/>
      <c r="J329" s="98"/>
      <c r="K329" s="99"/>
      <c r="L329" s="98"/>
      <c r="M329" s="98"/>
      <c r="N329" s="98"/>
      <c r="O329" s="98"/>
      <c r="P329" s="98"/>
      <c r="Q329" s="100"/>
      <c r="R329" s="98"/>
      <c r="S329" s="98"/>
      <c r="T329" s="45"/>
      <c r="U329" s="45"/>
      <c r="V329" s="45"/>
      <c r="W329" s="98"/>
      <c r="X329" s="101"/>
      <c r="Y329" s="102"/>
      <c r="Z329" s="98"/>
      <c r="AA329" s="103"/>
      <c r="AB329" s="123"/>
      <c r="AC329" s="103"/>
      <c r="AD329" s="107"/>
      <c r="AE329" s="103"/>
      <c r="AF329" s="107"/>
      <c r="AG329" s="103"/>
      <c r="AH329" s="107"/>
      <c r="AI329" s="103"/>
      <c r="AJ329" s="107"/>
      <c r="AK329" s="107"/>
      <c r="AL329" s="103"/>
      <c r="AM329" s="107"/>
      <c r="AN329" s="107"/>
      <c r="AO329" s="103"/>
      <c r="AP329" s="107"/>
      <c r="AQ329" s="107"/>
      <c r="AR329" s="103"/>
      <c r="AS329" s="107"/>
      <c r="AT329" s="107"/>
      <c r="AU329" s="103"/>
      <c r="AV329" s="107"/>
      <c r="AW329" s="103"/>
      <c r="AX329" s="107"/>
      <c r="AY329" s="103"/>
      <c r="AZ329" s="142">
        <v>5413.83</v>
      </c>
      <c r="BA329" s="110">
        <v>5413.83</v>
      </c>
      <c r="BB329" s="124" t="str">
        <f t="shared" si="157"/>
        <v>#REF!</v>
      </c>
      <c r="BC329" s="107"/>
      <c r="BD329" s="103"/>
      <c r="BE329" s="129" t="str">
        <f t="shared" si="153"/>
        <v>#REF!</v>
      </c>
      <c r="BF329" s="107"/>
      <c r="BG329" s="103"/>
      <c r="BH329" s="124" t="str">
        <f t="shared" si="152"/>
        <v>#REF!</v>
      </c>
      <c r="BI329" s="107"/>
      <c r="BJ329" s="103"/>
      <c r="BK329" s="107"/>
      <c r="BL329" s="107"/>
      <c r="BM329" s="103"/>
      <c r="BN329" s="124" t="str">
        <f t="shared" si="148"/>
        <v>#REF!</v>
      </c>
      <c r="BO329" s="107"/>
      <c r="BP329" s="103"/>
      <c r="BQ329" s="107"/>
      <c r="BR329" s="103"/>
      <c r="BS329" s="117" t="str">
        <f t="shared" si="30"/>
        <v>#REF!</v>
      </c>
      <c r="BT329" s="107"/>
      <c r="BU329" s="103"/>
      <c r="BV329" s="107"/>
      <c r="BW329" s="117" t="str">
        <f t="shared" si="158"/>
        <v>#REF!</v>
      </c>
      <c r="BX329" s="112"/>
      <c r="BY329" s="110">
        <v>0.0</v>
      </c>
      <c r="BZ329" s="2"/>
      <c r="CA329" s="2"/>
      <c r="CB329" s="112"/>
      <c r="CC329" s="110">
        <v>0.0</v>
      </c>
      <c r="CD329" s="112"/>
      <c r="CE329" s="110">
        <v>0.0</v>
      </c>
      <c r="CF329" s="112"/>
      <c r="CG329" s="110">
        <v>0.0</v>
      </c>
      <c r="CH329" s="112"/>
      <c r="CI329" s="110">
        <v>0.0</v>
      </c>
      <c r="CJ329" s="112"/>
      <c r="CK329" s="110">
        <v>0.0</v>
      </c>
      <c r="CL329" s="112"/>
      <c r="CM329" s="110">
        <v>0.0</v>
      </c>
      <c r="CN329" s="112"/>
      <c r="CO329" s="110">
        <v>0.0</v>
      </c>
      <c r="CP329" s="112"/>
      <c r="CQ329" s="110">
        <v>0.0</v>
      </c>
      <c r="CR329" s="113">
        <f t="shared" si="45"/>
        <v>0</v>
      </c>
      <c r="CS329" s="113">
        <f t="shared" si="26"/>
        <v>0</v>
      </c>
      <c r="CT329" s="1"/>
      <c r="CU329" s="114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16"/>
      <c r="DH329" s="116"/>
      <c r="DI329" s="116"/>
      <c r="DJ329" s="116"/>
      <c r="DK329" s="116"/>
      <c r="DL329" s="1"/>
      <c r="DM329" s="1"/>
      <c r="DN329" s="1"/>
      <c r="DO329" s="1"/>
      <c r="DP329" s="1"/>
    </row>
    <row r="330">
      <c r="A330" s="93"/>
      <c r="B330" s="94" t="s">
        <v>538</v>
      </c>
      <c r="C330" s="208">
        <v>24439.0</v>
      </c>
      <c r="D330" s="96" t="s">
        <v>540</v>
      </c>
      <c r="E330" s="97" t="str">
        <f t="shared" si="27"/>
        <v>N/A</v>
      </c>
      <c r="F330" s="98"/>
      <c r="G330" s="98"/>
      <c r="H330" s="98"/>
      <c r="I330" s="98"/>
      <c r="J330" s="98"/>
      <c r="K330" s="99"/>
      <c r="L330" s="98"/>
      <c r="M330" s="98"/>
      <c r="N330" s="98"/>
      <c r="O330" s="98"/>
      <c r="P330" s="98"/>
      <c r="Q330" s="47"/>
      <c r="R330" s="47"/>
      <c r="S330" s="47"/>
      <c r="T330" s="47"/>
      <c r="U330" s="47"/>
      <c r="V330" s="145"/>
      <c r="W330" s="47"/>
      <c r="X330" s="101"/>
      <c r="Y330" s="106"/>
      <c r="Z330" s="47"/>
      <c r="AA330" s="103"/>
      <c r="AB330" s="104"/>
      <c r="AC330" s="103"/>
      <c r="AD330" s="106"/>
      <c r="AE330" s="103"/>
      <c r="AF330" s="106"/>
      <c r="AG330" s="103"/>
      <c r="AH330" s="106"/>
      <c r="AI330" s="103"/>
      <c r="AJ330" s="107"/>
      <c r="AK330" s="106"/>
      <c r="AL330" s="103"/>
      <c r="AM330" s="107"/>
      <c r="AN330" s="106"/>
      <c r="AO330" s="103"/>
      <c r="AP330" s="107"/>
      <c r="AQ330" s="106"/>
      <c r="AR330" s="103"/>
      <c r="AS330" s="107"/>
      <c r="AT330" s="106"/>
      <c r="AU330" s="103"/>
      <c r="AV330" s="106"/>
      <c r="AW330" s="103"/>
      <c r="AX330" s="106"/>
      <c r="AY330" s="103"/>
      <c r="AZ330" s="142">
        <v>5250.73</v>
      </c>
      <c r="BA330" s="110">
        <v>5250.73</v>
      </c>
      <c r="BB330" s="124" t="str">
        <f t="shared" si="157"/>
        <v>#REF!</v>
      </c>
      <c r="BC330" s="107"/>
      <c r="BD330" s="103"/>
      <c r="BE330" s="129" t="str">
        <f t="shared" si="153"/>
        <v>#REF!</v>
      </c>
      <c r="BF330" s="107"/>
      <c r="BG330" s="103"/>
      <c r="BH330" s="124" t="str">
        <f t="shared" si="152"/>
        <v>#REF!</v>
      </c>
      <c r="BI330" s="107"/>
      <c r="BJ330" s="103"/>
      <c r="BK330" s="107"/>
      <c r="BL330" s="107"/>
      <c r="BM330" s="103"/>
      <c r="BN330" s="124" t="str">
        <f t="shared" si="148"/>
        <v>#REF!</v>
      </c>
      <c r="BO330" s="107"/>
      <c r="BP330" s="103"/>
      <c r="BQ330" s="107"/>
      <c r="BR330" s="103"/>
      <c r="BS330" s="117" t="str">
        <f t="shared" si="30"/>
        <v>#REF!</v>
      </c>
      <c r="BT330" s="107"/>
      <c r="BU330" s="103"/>
      <c r="BV330" s="107"/>
      <c r="BW330" s="117" t="str">
        <f t="shared" si="158"/>
        <v>#REF!</v>
      </c>
      <c r="BX330" s="112"/>
      <c r="BY330" s="110">
        <v>0.0</v>
      </c>
      <c r="BZ330" s="2"/>
      <c r="CA330" s="2"/>
      <c r="CB330" s="112"/>
      <c r="CC330" s="110">
        <v>0.0</v>
      </c>
      <c r="CD330" s="112"/>
      <c r="CE330" s="110">
        <v>0.0</v>
      </c>
      <c r="CF330" s="112"/>
      <c r="CG330" s="110">
        <v>0.0</v>
      </c>
      <c r="CH330" s="112"/>
      <c r="CI330" s="110">
        <v>0.0</v>
      </c>
      <c r="CJ330" s="112"/>
      <c r="CK330" s="110">
        <v>0.0</v>
      </c>
      <c r="CL330" s="112"/>
      <c r="CM330" s="110">
        <v>0.0</v>
      </c>
      <c r="CN330" s="112"/>
      <c r="CO330" s="110">
        <v>0.0</v>
      </c>
      <c r="CP330" s="112"/>
      <c r="CQ330" s="110">
        <v>0.0</v>
      </c>
      <c r="CR330" s="113">
        <f t="shared" si="45"/>
        <v>0</v>
      </c>
      <c r="CS330" s="113">
        <f t="shared" si="26"/>
        <v>0</v>
      </c>
      <c r="CT330" s="1"/>
      <c r="CU330" s="114"/>
      <c r="CV330" s="1"/>
      <c r="CW330" s="1"/>
      <c r="CX330" s="1"/>
      <c r="CY330" s="1"/>
      <c r="CZ330" s="1"/>
      <c r="DA330" s="1"/>
      <c r="DB330" s="1"/>
      <c r="DC330" s="1"/>
      <c r="DD330" s="1"/>
      <c r="DE330" s="61"/>
      <c r="DF330" s="61"/>
      <c r="DG330" s="115"/>
      <c r="DH330" s="116"/>
      <c r="DI330" s="116"/>
      <c r="DJ330" s="116"/>
      <c r="DK330" s="116"/>
      <c r="DL330" s="1"/>
      <c r="DM330" s="1"/>
      <c r="DN330" s="1"/>
      <c r="DO330" s="1"/>
      <c r="DP330" s="1"/>
    </row>
    <row r="331">
      <c r="A331" s="93"/>
      <c r="B331" s="244" t="s">
        <v>538</v>
      </c>
      <c r="C331" s="208">
        <v>24438.0</v>
      </c>
      <c r="D331" s="96" t="s">
        <v>578</v>
      </c>
      <c r="E331" s="97" t="str">
        <f t="shared" si="27"/>
        <v>N/A</v>
      </c>
      <c r="F331" s="98"/>
      <c r="G331" s="98"/>
      <c r="H331" s="98"/>
      <c r="I331" s="98"/>
      <c r="J331" s="98"/>
      <c r="K331" s="99"/>
      <c r="L331" s="98"/>
      <c r="M331" s="98"/>
      <c r="N331" s="98"/>
      <c r="O331" s="98"/>
      <c r="P331" s="98"/>
      <c r="Q331" s="47"/>
      <c r="R331" s="47"/>
      <c r="S331" s="47"/>
      <c r="T331" s="47"/>
      <c r="U331" s="47"/>
      <c r="V331" s="145"/>
      <c r="W331" s="47"/>
      <c r="X331" s="101"/>
      <c r="Y331" s="106"/>
      <c r="Z331" s="47"/>
      <c r="AA331" s="103"/>
      <c r="AB331" s="104"/>
      <c r="AC331" s="103"/>
      <c r="AD331" s="106"/>
      <c r="AE331" s="103"/>
      <c r="AF331" s="106"/>
      <c r="AG331" s="103"/>
      <c r="AH331" s="106"/>
      <c r="AI331" s="103"/>
      <c r="AJ331" s="107"/>
      <c r="AK331" s="106"/>
      <c r="AL331" s="103"/>
      <c r="AM331" s="107"/>
      <c r="AN331" s="106"/>
      <c r="AO331" s="103"/>
      <c r="AP331" s="107"/>
      <c r="AQ331" s="106"/>
      <c r="AR331" s="103"/>
      <c r="AS331" s="107"/>
      <c r="AT331" s="106"/>
      <c r="AU331" s="103"/>
      <c r="AV331" s="106"/>
      <c r="AW331" s="103"/>
      <c r="AX331" s="106"/>
      <c r="AY331" s="103"/>
      <c r="AZ331" s="142">
        <v>8101.64</v>
      </c>
      <c r="BA331" s="110">
        <v>8101.64</v>
      </c>
      <c r="BB331" s="124" t="str">
        <f t="shared" si="157"/>
        <v>#REF!</v>
      </c>
      <c r="BC331" s="107"/>
      <c r="BD331" s="103"/>
      <c r="BE331" s="129" t="str">
        <f t="shared" si="153"/>
        <v>#REF!</v>
      </c>
      <c r="BF331" s="107"/>
      <c r="BG331" s="103"/>
      <c r="BH331" s="124" t="str">
        <f t="shared" si="152"/>
        <v>#REF!</v>
      </c>
      <c r="BI331" s="107"/>
      <c r="BJ331" s="103"/>
      <c r="BK331" s="124" t="str">
        <f t="shared" ref="BK331:BK333" si="159">IFNA(SUM(BI331-VLOOKUP($D331,'12.2.24 - WIP PROJECTIONS'!$D$2:$BX$214,57,FALSE)), BI331)</f>
        <v>#REF!</v>
      </c>
      <c r="BL331" s="107"/>
      <c r="BM331" s="103"/>
      <c r="BN331" s="124" t="str">
        <f t="shared" si="148"/>
        <v>#REF!</v>
      </c>
      <c r="BO331" s="107"/>
      <c r="BP331" s="103"/>
      <c r="BQ331" s="107"/>
      <c r="BR331" s="103"/>
      <c r="BS331" s="117" t="str">
        <f t="shared" si="30"/>
        <v>#REF!</v>
      </c>
      <c r="BT331" s="107"/>
      <c r="BU331" s="103"/>
      <c r="BV331" s="107"/>
      <c r="BW331" s="117" t="str">
        <f t="shared" si="158"/>
        <v>#REF!</v>
      </c>
      <c r="BX331" s="112"/>
      <c r="BY331" s="110">
        <v>0.0</v>
      </c>
      <c r="BZ331" s="2"/>
      <c r="CA331" s="2"/>
      <c r="CB331" s="112"/>
      <c r="CC331" s="110">
        <v>0.0</v>
      </c>
      <c r="CD331" s="112"/>
      <c r="CE331" s="110">
        <v>0.0</v>
      </c>
      <c r="CF331" s="112"/>
      <c r="CG331" s="110">
        <v>0.0</v>
      </c>
      <c r="CH331" s="112"/>
      <c r="CI331" s="110">
        <v>0.0</v>
      </c>
      <c r="CJ331" s="112"/>
      <c r="CK331" s="110">
        <v>0.0</v>
      </c>
      <c r="CL331" s="112"/>
      <c r="CM331" s="110">
        <v>0.0</v>
      </c>
      <c r="CN331" s="112"/>
      <c r="CO331" s="110">
        <v>0.0</v>
      </c>
      <c r="CP331" s="112"/>
      <c r="CQ331" s="110">
        <v>0.0</v>
      </c>
      <c r="CR331" s="113">
        <f t="shared" si="45"/>
        <v>0</v>
      </c>
      <c r="CS331" s="113">
        <f t="shared" si="26"/>
        <v>0</v>
      </c>
      <c r="CT331" s="1"/>
      <c r="CU331" s="114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16"/>
      <c r="DH331" s="116"/>
      <c r="DI331" s="116"/>
      <c r="DJ331" s="116"/>
      <c r="DK331" s="116"/>
      <c r="DL331" s="1"/>
      <c r="DM331" s="1"/>
      <c r="DN331" s="1"/>
      <c r="DO331" s="1"/>
      <c r="DP331" s="1"/>
    </row>
    <row r="332">
      <c r="A332" s="93"/>
      <c r="B332" s="244" t="s">
        <v>538</v>
      </c>
      <c r="C332" s="208">
        <v>24437.0</v>
      </c>
      <c r="D332" s="96" t="s">
        <v>579</v>
      </c>
      <c r="E332" s="97" t="str">
        <f t="shared" si="27"/>
        <v>N/A</v>
      </c>
      <c r="F332" s="98"/>
      <c r="G332" s="98"/>
      <c r="H332" s="98"/>
      <c r="I332" s="98"/>
      <c r="J332" s="98"/>
      <c r="K332" s="99"/>
      <c r="L332" s="98"/>
      <c r="M332" s="98"/>
      <c r="N332" s="98"/>
      <c r="O332" s="98"/>
      <c r="P332" s="98"/>
      <c r="Q332" s="47"/>
      <c r="R332" s="47"/>
      <c r="S332" s="47"/>
      <c r="T332" s="47"/>
      <c r="U332" s="47"/>
      <c r="V332" s="145"/>
      <c r="W332" s="47"/>
      <c r="X332" s="101"/>
      <c r="Y332" s="106"/>
      <c r="Z332" s="47"/>
      <c r="AA332" s="103"/>
      <c r="AB332" s="104"/>
      <c r="AC332" s="103"/>
      <c r="AD332" s="106"/>
      <c r="AE332" s="103"/>
      <c r="AF332" s="106"/>
      <c r="AG332" s="103"/>
      <c r="AH332" s="106"/>
      <c r="AI332" s="103"/>
      <c r="AJ332" s="107"/>
      <c r="AK332" s="106"/>
      <c r="AL332" s="103"/>
      <c r="AM332" s="107"/>
      <c r="AN332" s="106"/>
      <c r="AO332" s="103"/>
      <c r="AP332" s="107"/>
      <c r="AQ332" s="106"/>
      <c r="AR332" s="103"/>
      <c r="AS332" s="107"/>
      <c r="AT332" s="106"/>
      <c r="AU332" s="103"/>
      <c r="AV332" s="106"/>
      <c r="AW332" s="103"/>
      <c r="AX332" s="106"/>
      <c r="AY332" s="103"/>
      <c r="AZ332" s="142">
        <v>23668.0</v>
      </c>
      <c r="BA332" s="110">
        <v>23668.0</v>
      </c>
      <c r="BB332" s="124" t="str">
        <f t="shared" si="157"/>
        <v>#REF!</v>
      </c>
      <c r="BC332" s="107"/>
      <c r="BD332" s="103"/>
      <c r="BE332" s="129" t="str">
        <f t="shared" si="153"/>
        <v>#REF!</v>
      </c>
      <c r="BF332" s="107"/>
      <c r="BG332" s="103"/>
      <c r="BH332" s="124" t="str">
        <f t="shared" si="152"/>
        <v>#REF!</v>
      </c>
      <c r="BI332" s="107"/>
      <c r="BJ332" s="103"/>
      <c r="BK332" s="124" t="str">
        <f t="shared" si="159"/>
        <v>#REF!</v>
      </c>
      <c r="BL332" s="107"/>
      <c r="BM332" s="103"/>
      <c r="BN332" s="124" t="str">
        <f t="shared" si="148"/>
        <v>#REF!</v>
      </c>
      <c r="BO332" s="107"/>
      <c r="BP332" s="103"/>
      <c r="BQ332" s="107"/>
      <c r="BR332" s="103"/>
      <c r="BS332" s="107" t="str">
        <f t="shared" si="30"/>
        <v>#REF!</v>
      </c>
      <c r="BT332" s="107"/>
      <c r="BU332" s="103"/>
      <c r="BV332" s="107"/>
      <c r="BW332" s="117" t="str">
        <f t="shared" si="158"/>
        <v>#REF!</v>
      </c>
      <c r="BX332" s="112"/>
      <c r="BY332" s="110">
        <v>0.0</v>
      </c>
      <c r="BZ332" s="2"/>
      <c r="CA332" s="2"/>
      <c r="CB332" s="112"/>
      <c r="CC332" s="110">
        <v>0.0</v>
      </c>
      <c r="CD332" s="112"/>
      <c r="CE332" s="110">
        <v>0.0</v>
      </c>
      <c r="CF332" s="112"/>
      <c r="CG332" s="110">
        <v>0.0</v>
      </c>
      <c r="CH332" s="112"/>
      <c r="CI332" s="110">
        <v>0.0</v>
      </c>
      <c r="CJ332" s="112"/>
      <c r="CK332" s="110">
        <v>0.0</v>
      </c>
      <c r="CL332" s="112"/>
      <c r="CM332" s="110">
        <v>0.0</v>
      </c>
      <c r="CN332" s="112"/>
      <c r="CO332" s="110">
        <v>0.0</v>
      </c>
      <c r="CP332" s="112"/>
      <c r="CQ332" s="110">
        <v>0.0</v>
      </c>
      <c r="CR332" s="113">
        <f t="shared" si="45"/>
        <v>0</v>
      </c>
      <c r="CS332" s="113">
        <f t="shared" si="26"/>
        <v>0</v>
      </c>
      <c r="CT332" s="1"/>
      <c r="CU332" s="114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16"/>
      <c r="DH332" s="116"/>
      <c r="DI332" s="116"/>
      <c r="DJ332" s="116"/>
      <c r="DK332" s="116"/>
      <c r="DL332" s="1"/>
      <c r="DM332" s="1"/>
      <c r="DN332" s="1"/>
      <c r="DO332" s="1"/>
      <c r="DP332" s="1"/>
    </row>
    <row r="333">
      <c r="A333" s="93"/>
      <c r="B333" s="244" t="s">
        <v>538</v>
      </c>
      <c r="C333" s="208">
        <v>24436.0</v>
      </c>
      <c r="D333" s="96" t="s">
        <v>575</v>
      </c>
      <c r="E333" s="97" t="str">
        <f t="shared" si="27"/>
        <v>N/A</v>
      </c>
      <c r="F333" s="98"/>
      <c r="G333" s="98"/>
      <c r="H333" s="98"/>
      <c r="I333" s="98"/>
      <c r="J333" s="98"/>
      <c r="K333" s="99"/>
      <c r="L333" s="98"/>
      <c r="M333" s="98"/>
      <c r="N333" s="98"/>
      <c r="O333" s="98"/>
      <c r="P333" s="98"/>
      <c r="Q333" s="47"/>
      <c r="R333" s="98"/>
      <c r="S333" s="98"/>
      <c r="T333" s="45"/>
      <c r="U333" s="45"/>
      <c r="V333" s="47"/>
      <c r="W333" s="98"/>
      <c r="X333" s="101"/>
      <c r="Y333" s="102"/>
      <c r="Z333" s="98"/>
      <c r="AA333" s="103"/>
      <c r="AB333" s="123"/>
      <c r="AC333" s="103"/>
      <c r="AD333" s="107"/>
      <c r="AE333" s="103"/>
      <c r="AF333" s="106"/>
      <c r="AG333" s="103"/>
      <c r="AH333" s="107"/>
      <c r="AI333" s="103"/>
      <c r="AJ333" s="107"/>
      <c r="AK333" s="107"/>
      <c r="AL333" s="103"/>
      <c r="AM333" s="107"/>
      <c r="AN333" s="106"/>
      <c r="AO333" s="103"/>
      <c r="AP333" s="107"/>
      <c r="AQ333" s="107"/>
      <c r="AR333" s="103"/>
      <c r="AS333" s="107"/>
      <c r="AT333" s="107"/>
      <c r="AU333" s="103"/>
      <c r="AV333" s="106"/>
      <c r="AW333" s="103"/>
      <c r="AX333" s="107"/>
      <c r="AY333" s="103"/>
      <c r="AZ333" s="142">
        <v>6254.78</v>
      </c>
      <c r="BA333" s="110">
        <v>6254.78</v>
      </c>
      <c r="BB333" s="124" t="str">
        <f t="shared" si="157"/>
        <v>#REF!</v>
      </c>
      <c r="BC333" s="107"/>
      <c r="BD333" s="103"/>
      <c r="BE333" s="129" t="str">
        <f t="shared" si="153"/>
        <v>#REF!</v>
      </c>
      <c r="BF333" s="107"/>
      <c r="BG333" s="103"/>
      <c r="BH333" s="124" t="str">
        <f t="shared" si="152"/>
        <v>#REF!</v>
      </c>
      <c r="BI333" s="107"/>
      <c r="BJ333" s="103"/>
      <c r="BK333" s="124" t="str">
        <f t="shared" si="159"/>
        <v>#REF!</v>
      </c>
      <c r="BL333" s="107"/>
      <c r="BM333" s="103"/>
      <c r="BN333" s="124" t="str">
        <f t="shared" si="148"/>
        <v>#REF!</v>
      </c>
      <c r="BO333" s="107"/>
      <c r="BP333" s="103"/>
      <c r="BQ333" s="107"/>
      <c r="BR333" s="103"/>
      <c r="BS333" s="107" t="str">
        <f t="shared" si="30"/>
        <v>#REF!</v>
      </c>
      <c r="BT333" s="107"/>
      <c r="BU333" s="103"/>
      <c r="BV333" s="107"/>
      <c r="BW333" s="117" t="str">
        <f t="shared" si="158"/>
        <v>#REF!</v>
      </c>
      <c r="BX333" s="112"/>
      <c r="BY333" s="110">
        <v>0.0</v>
      </c>
      <c r="BZ333" s="2"/>
      <c r="CA333" s="2"/>
      <c r="CB333" s="112"/>
      <c r="CC333" s="110">
        <v>0.0</v>
      </c>
      <c r="CD333" s="112"/>
      <c r="CE333" s="110">
        <v>0.0</v>
      </c>
      <c r="CF333" s="112"/>
      <c r="CG333" s="110">
        <v>0.0</v>
      </c>
      <c r="CH333" s="112"/>
      <c r="CI333" s="110">
        <v>0.0</v>
      </c>
      <c r="CJ333" s="112"/>
      <c r="CK333" s="110">
        <v>0.0</v>
      </c>
      <c r="CL333" s="112"/>
      <c r="CM333" s="110">
        <v>0.0</v>
      </c>
      <c r="CN333" s="112"/>
      <c r="CO333" s="110">
        <v>0.0</v>
      </c>
      <c r="CP333" s="112"/>
      <c r="CQ333" s="110">
        <v>0.0</v>
      </c>
      <c r="CR333" s="113">
        <f t="shared" si="45"/>
        <v>0</v>
      </c>
      <c r="CS333" s="113">
        <f t="shared" si="26"/>
        <v>0</v>
      </c>
      <c r="CT333" s="1"/>
      <c r="CU333" s="114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16"/>
      <c r="DH333" s="116"/>
      <c r="DI333" s="116"/>
      <c r="DJ333" s="116"/>
      <c r="DK333" s="116"/>
      <c r="DL333" s="1"/>
      <c r="DM333" s="1"/>
      <c r="DN333" s="1"/>
      <c r="DO333" s="1"/>
      <c r="DP333" s="1"/>
    </row>
    <row r="334">
      <c r="A334" s="93"/>
      <c r="B334" s="94" t="s">
        <v>538</v>
      </c>
      <c r="C334" s="208">
        <v>24435.0</v>
      </c>
      <c r="D334" s="96" t="s">
        <v>540</v>
      </c>
      <c r="E334" s="97" t="str">
        <f t="shared" si="27"/>
        <v>N/A</v>
      </c>
      <c r="F334" s="98"/>
      <c r="G334" s="98"/>
      <c r="H334" s="98"/>
      <c r="I334" s="98"/>
      <c r="J334" s="98"/>
      <c r="K334" s="99"/>
      <c r="L334" s="98"/>
      <c r="M334" s="98"/>
      <c r="N334" s="98"/>
      <c r="O334" s="98"/>
      <c r="P334" s="98"/>
      <c r="Q334" s="47"/>
      <c r="R334" s="98"/>
      <c r="S334" s="98"/>
      <c r="T334" s="45"/>
      <c r="U334" s="45"/>
      <c r="V334" s="47"/>
      <c r="W334" s="98"/>
      <c r="X334" s="101"/>
      <c r="Y334" s="102"/>
      <c r="Z334" s="98"/>
      <c r="AA334" s="103"/>
      <c r="AB334" s="123"/>
      <c r="AC334" s="103"/>
      <c r="AD334" s="107"/>
      <c r="AE334" s="103"/>
      <c r="AF334" s="106"/>
      <c r="AG334" s="103"/>
      <c r="AH334" s="107"/>
      <c r="AI334" s="103"/>
      <c r="AJ334" s="107"/>
      <c r="AK334" s="107"/>
      <c r="AL334" s="103"/>
      <c r="AM334" s="107"/>
      <c r="AN334" s="106"/>
      <c r="AO334" s="103"/>
      <c r="AP334" s="107"/>
      <c r="AQ334" s="107"/>
      <c r="AR334" s="103"/>
      <c r="AS334" s="107"/>
      <c r="AT334" s="107"/>
      <c r="AU334" s="103"/>
      <c r="AV334" s="106"/>
      <c r="AW334" s="103"/>
      <c r="AX334" s="107"/>
      <c r="AY334" s="103"/>
      <c r="AZ334" s="142">
        <v>24251.56</v>
      </c>
      <c r="BA334" s="110">
        <v>24251.56</v>
      </c>
      <c r="BB334" s="124" t="str">
        <f t="shared" si="157"/>
        <v>#REF!</v>
      </c>
      <c r="BC334" s="107"/>
      <c r="BD334" s="103"/>
      <c r="BE334" s="129" t="str">
        <f t="shared" si="153"/>
        <v>#REF!</v>
      </c>
      <c r="BF334" s="107"/>
      <c r="BG334" s="103"/>
      <c r="BH334" s="124" t="str">
        <f t="shared" si="152"/>
        <v>#REF!</v>
      </c>
      <c r="BI334" s="107"/>
      <c r="BJ334" s="103"/>
      <c r="BK334" s="107"/>
      <c r="BL334" s="107"/>
      <c r="BM334" s="103"/>
      <c r="BN334" s="124" t="str">
        <f t="shared" si="148"/>
        <v>#REF!</v>
      </c>
      <c r="BO334" s="107"/>
      <c r="BP334" s="103"/>
      <c r="BQ334" s="107"/>
      <c r="BR334" s="103"/>
      <c r="BS334" s="117" t="str">
        <f t="shared" si="30"/>
        <v>#REF!</v>
      </c>
      <c r="BT334" s="107"/>
      <c r="BU334" s="103"/>
      <c r="BV334" s="107"/>
      <c r="BW334" s="117" t="str">
        <f t="shared" si="158"/>
        <v>#REF!</v>
      </c>
      <c r="BX334" s="112"/>
      <c r="BY334" s="110">
        <v>0.0</v>
      </c>
      <c r="BZ334" s="2"/>
      <c r="CA334" s="2"/>
      <c r="CB334" s="112"/>
      <c r="CC334" s="110">
        <v>0.0</v>
      </c>
      <c r="CD334" s="112"/>
      <c r="CE334" s="110">
        <v>0.0</v>
      </c>
      <c r="CF334" s="112"/>
      <c r="CG334" s="110">
        <v>0.0</v>
      </c>
      <c r="CH334" s="112"/>
      <c r="CI334" s="110">
        <v>0.0</v>
      </c>
      <c r="CJ334" s="112"/>
      <c r="CK334" s="110">
        <v>0.0</v>
      </c>
      <c r="CL334" s="112"/>
      <c r="CM334" s="110">
        <v>0.0</v>
      </c>
      <c r="CN334" s="112"/>
      <c r="CO334" s="110">
        <v>0.0</v>
      </c>
      <c r="CP334" s="112"/>
      <c r="CQ334" s="110">
        <v>0.0</v>
      </c>
      <c r="CR334" s="113">
        <f t="shared" si="45"/>
        <v>0</v>
      </c>
      <c r="CS334" s="113">
        <f t="shared" si="26"/>
        <v>0</v>
      </c>
      <c r="CT334" s="1"/>
      <c r="CU334" s="114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16"/>
      <c r="DH334" s="116"/>
      <c r="DI334" s="116"/>
      <c r="DJ334" s="116"/>
      <c r="DK334" s="116"/>
      <c r="DL334" s="1"/>
      <c r="DM334" s="1"/>
      <c r="DN334" s="1"/>
      <c r="DO334" s="1"/>
      <c r="DP334" s="1"/>
    </row>
    <row r="335">
      <c r="A335" s="93"/>
      <c r="B335" s="244" t="s">
        <v>538</v>
      </c>
      <c r="C335" s="208">
        <v>24434.0</v>
      </c>
      <c r="D335" s="96" t="s">
        <v>580</v>
      </c>
      <c r="E335" s="97" t="str">
        <f t="shared" si="27"/>
        <v>N/A</v>
      </c>
      <c r="F335" s="98"/>
      <c r="G335" s="98"/>
      <c r="H335" s="98"/>
      <c r="I335" s="98"/>
      <c r="J335" s="98"/>
      <c r="K335" s="99"/>
      <c r="L335" s="98"/>
      <c r="M335" s="98"/>
      <c r="N335" s="98"/>
      <c r="O335" s="98"/>
      <c r="P335" s="98"/>
      <c r="Q335" s="100"/>
      <c r="R335" s="98"/>
      <c r="S335" s="98"/>
      <c r="T335" s="45"/>
      <c r="U335" s="45"/>
      <c r="V335" s="45"/>
      <c r="W335" s="45"/>
      <c r="X335" s="101"/>
      <c r="Y335" s="102"/>
      <c r="Z335" s="45"/>
      <c r="AA335" s="103"/>
      <c r="AB335" s="123"/>
      <c r="AC335" s="103"/>
      <c r="AD335" s="106"/>
      <c r="AE335" s="103"/>
      <c r="AF335" s="107"/>
      <c r="AG335" s="103"/>
      <c r="AH335" s="107"/>
      <c r="AI335" s="103"/>
      <c r="AJ335" s="107"/>
      <c r="AK335" s="107"/>
      <c r="AL335" s="103"/>
      <c r="AM335" s="107"/>
      <c r="AN335" s="107"/>
      <c r="AO335" s="103"/>
      <c r="AP335" s="107"/>
      <c r="AQ335" s="107"/>
      <c r="AR335" s="103"/>
      <c r="AS335" s="107"/>
      <c r="AT335" s="106"/>
      <c r="AU335" s="103"/>
      <c r="AV335" s="106"/>
      <c r="AW335" s="103"/>
      <c r="AX335" s="152"/>
      <c r="AY335" s="103"/>
      <c r="AZ335" s="112"/>
      <c r="BA335" s="103"/>
      <c r="BB335" s="124" t="str">
        <f t="shared" si="157"/>
        <v>#REF!</v>
      </c>
      <c r="BC335" s="107"/>
      <c r="BD335" s="103"/>
      <c r="BE335" s="129" t="str">
        <f t="shared" si="153"/>
        <v>#REF!</v>
      </c>
      <c r="BF335" s="107"/>
      <c r="BG335" s="103"/>
      <c r="BH335" s="124" t="str">
        <f t="shared" si="152"/>
        <v>#REF!</v>
      </c>
      <c r="BI335" s="107"/>
      <c r="BJ335" s="103"/>
      <c r="BK335" s="124" t="str">
        <f t="shared" ref="BK335:BK401" si="160">IFNA(SUM(BI335-VLOOKUP($D335,'12.2.24 - WIP PROJECTIONS'!$D$2:$BX$214,57,FALSE)), BI335)</f>
        <v>#REF!</v>
      </c>
      <c r="BL335" s="107"/>
      <c r="BM335" s="103"/>
      <c r="BN335" s="124" t="str">
        <f t="shared" si="148"/>
        <v>#REF!</v>
      </c>
      <c r="BO335" s="107"/>
      <c r="BP335" s="103"/>
      <c r="BQ335" s="107"/>
      <c r="BR335" s="103"/>
      <c r="BS335" s="107" t="str">
        <f t="shared" si="30"/>
        <v>#REF!</v>
      </c>
      <c r="BT335" s="107"/>
      <c r="BU335" s="103"/>
      <c r="BV335" s="107"/>
      <c r="BW335" s="107" t="str">
        <f t="shared" si="158"/>
        <v>#REF!</v>
      </c>
      <c r="BX335" s="112"/>
      <c r="BY335" s="110">
        <v>0.0</v>
      </c>
      <c r="BZ335" s="2"/>
      <c r="CA335" s="2"/>
      <c r="CB335" s="112"/>
      <c r="CC335" s="110">
        <v>0.0</v>
      </c>
      <c r="CD335" s="112"/>
      <c r="CE335" s="110">
        <v>0.0</v>
      </c>
      <c r="CF335" s="112"/>
      <c r="CG335" s="110">
        <v>0.0</v>
      </c>
      <c r="CH335" s="112"/>
      <c r="CI335" s="110">
        <v>0.0</v>
      </c>
      <c r="CJ335" s="112"/>
      <c r="CK335" s="110">
        <v>0.0</v>
      </c>
      <c r="CL335" s="112"/>
      <c r="CM335" s="110">
        <v>0.0</v>
      </c>
      <c r="CN335" s="112"/>
      <c r="CO335" s="110">
        <v>0.0</v>
      </c>
      <c r="CP335" s="112"/>
      <c r="CQ335" s="110">
        <v>0.0</v>
      </c>
      <c r="CR335" s="113">
        <f t="shared" si="45"/>
        <v>0</v>
      </c>
      <c r="CS335" s="113">
        <f t="shared" si="26"/>
        <v>0</v>
      </c>
      <c r="CT335" s="1"/>
      <c r="CU335" s="114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16"/>
      <c r="DH335" s="116"/>
      <c r="DI335" s="116"/>
      <c r="DJ335" s="116"/>
      <c r="DK335" s="116"/>
      <c r="DL335" s="1"/>
      <c r="DM335" s="1"/>
      <c r="DN335" s="1"/>
      <c r="DO335" s="1"/>
      <c r="DP335" s="1"/>
    </row>
    <row r="336">
      <c r="A336" s="93"/>
      <c r="B336" s="244" t="s">
        <v>538</v>
      </c>
      <c r="C336" s="208">
        <v>24434.0</v>
      </c>
      <c r="D336" s="96" t="s">
        <v>581</v>
      </c>
      <c r="E336" s="97" t="str">
        <f t="shared" si="27"/>
        <v>N/A</v>
      </c>
      <c r="F336" s="98"/>
      <c r="G336" s="98"/>
      <c r="H336" s="98"/>
      <c r="I336" s="98"/>
      <c r="J336" s="98"/>
      <c r="K336" s="99"/>
      <c r="L336" s="98"/>
      <c r="M336" s="98"/>
      <c r="N336" s="98"/>
      <c r="O336" s="98"/>
      <c r="P336" s="98"/>
      <c r="Q336" s="100"/>
      <c r="R336" s="98"/>
      <c r="S336" s="98"/>
      <c r="T336" s="45"/>
      <c r="U336" s="172"/>
      <c r="V336" s="145"/>
      <c r="W336" s="98"/>
      <c r="X336" s="101"/>
      <c r="Y336" s="102"/>
      <c r="Z336" s="98"/>
      <c r="AA336" s="103"/>
      <c r="AB336" s="123"/>
      <c r="AC336" s="103"/>
      <c r="AD336" s="107"/>
      <c r="AE336" s="103"/>
      <c r="AF336" s="107"/>
      <c r="AG336" s="103"/>
      <c r="AH336" s="107"/>
      <c r="AI336" s="103"/>
      <c r="AJ336" s="107"/>
      <c r="AK336" s="107"/>
      <c r="AL336" s="103"/>
      <c r="AM336" s="107"/>
      <c r="AN336" s="107"/>
      <c r="AO336" s="103"/>
      <c r="AP336" s="107"/>
      <c r="AQ336" s="107"/>
      <c r="AR336" s="103"/>
      <c r="AS336" s="107"/>
      <c r="AT336" s="107"/>
      <c r="AU336" s="103"/>
      <c r="AV336" s="107"/>
      <c r="AW336" s="103"/>
      <c r="AX336" s="142">
        <v>34375.0</v>
      </c>
      <c r="AY336" s="110">
        <v>34375.0</v>
      </c>
      <c r="AZ336" s="107"/>
      <c r="BA336" s="103"/>
      <c r="BB336" s="124" t="str">
        <f t="shared" si="157"/>
        <v>#REF!</v>
      </c>
      <c r="BC336" s="107"/>
      <c r="BD336" s="103"/>
      <c r="BE336" s="129" t="str">
        <f t="shared" si="153"/>
        <v>#REF!</v>
      </c>
      <c r="BF336" s="107"/>
      <c r="BG336" s="103"/>
      <c r="BH336" s="124" t="str">
        <f t="shared" si="152"/>
        <v>#REF!</v>
      </c>
      <c r="BI336" s="107"/>
      <c r="BJ336" s="103"/>
      <c r="BK336" s="124" t="str">
        <f t="shared" si="160"/>
        <v>#REF!</v>
      </c>
      <c r="BL336" s="107"/>
      <c r="BM336" s="103"/>
      <c r="BN336" s="124" t="str">
        <f t="shared" si="148"/>
        <v>#REF!</v>
      </c>
      <c r="BO336" s="107"/>
      <c r="BP336" s="103"/>
      <c r="BQ336" s="107"/>
      <c r="BR336" s="103"/>
      <c r="BS336" s="107" t="str">
        <f t="shared" si="30"/>
        <v>#REF!</v>
      </c>
      <c r="BT336" s="107"/>
      <c r="BU336" s="103"/>
      <c r="BV336" s="107"/>
      <c r="BW336" s="107" t="str">
        <f t="shared" si="158"/>
        <v>#REF!</v>
      </c>
      <c r="BX336" s="112"/>
      <c r="BY336" s="110">
        <v>0.0</v>
      </c>
      <c r="BZ336" s="2"/>
      <c r="CA336" s="2"/>
      <c r="CB336" s="112"/>
      <c r="CC336" s="110">
        <v>0.0</v>
      </c>
      <c r="CD336" s="112"/>
      <c r="CE336" s="110">
        <v>0.0</v>
      </c>
      <c r="CF336" s="112"/>
      <c r="CG336" s="110">
        <v>0.0</v>
      </c>
      <c r="CH336" s="112"/>
      <c r="CI336" s="110">
        <v>0.0</v>
      </c>
      <c r="CJ336" s="112"/>
      <c r="CK336" s="110">
        <v>0.0</v>
      </c>
      <c r="CL336" s="112"/>
      <c r="CM336" s="110">
        <v>0.0</v>
      </c>
      <c r="CN336" s="112"/>
      <c r="CO336" s="110">
        <v>0.0</v>
      </c>
      <c r="CP336" s="112"/>
      <c r="CQ336" s="110">
        <v>0.0</v>
      </c>
      <c r="CR336" s="113">
        <f t="shared" si="45"/>
        <v>0</v>
      </c>
      <c r="CS336" s="113">
        <f t="shared" si="26"/>
        <v>0</v>
      </c>
      <c r="CT336" s="1"/>
      <c r="CU336" s="114"/>
      <c r="CV336" s="1"/>
      <c r="CW336" s="1"/>
      <c r="CX336" s="1"/>
      <c r="CY336" s="1"/>
      <c r="CZ336" s="1"/>
      <c r="DA336" s="1"/>
      <c r="DB336" s="1"/>
      <c r="DC336" s="1"/>
      <c r="DD336" s="1"/>
      <c r="DE336" s="61"/>
      <c r="DF336" s="61"/>
      <c r="DG336" s="115"/>
      <c r="DH336" s="116"/>
      <c r="DI336" s="116"/>
      <c r="DJ336" s="116"/>
      <c r="DK336" s="116"/>
      <c r="DL336" s="1"/>
      <c r="DM336" s="1"/>
      <c r="DN336" s="1"/>
      <c r="DO336" s="1"/>
      <c r="DP336" s="1"/>
    </row>
    <row r="337">
      <c r="A337" s="93"/>
      <c r="B337" s="94" t="s">
        <v>538</v>
      </c>
      <c r="C337" s="208">
        <v>24431.0</v>
      </c>
      <c r="D337" s="96" t="s">
        <v>582</v>
      </c>
      <c r="E337" s="97" t="str">
        <f t="shared" si="27"/>
        <v>N/A</v>
      </c>
      <c r="F337" s="98"/>
      <c r="G337" s="98"/>
      <c r="H337" s="98"/>
      <c r="I337" s="98"/>
      <c r="J337" s="98"/>
      <c r="K337" s="99"/>
      <c r="L337" s="98"/>
      <c r="M337" s="98"/>
      <c r="N337" s="98"/>
      <c r="O337" s="98"/>
      <c r="P337" s="98"/>
      <c r="Q337" s="47"/>
      <c r="R337" s="47"/>
      <c r="S337" s="47"/>
      <c r="T337" s="47"/>
      <c r="U337" s="47"/>
      <c r="V337" s="145"/>
      <c r="W337" s="47"/>
      <c r="X337" s="101"/>
      <c r="Y337" s="106"/>
      <c r="Z337" s="47"/>
      <c r="AA337" s="103"/>
      <c r="AB337" s="104"/>
      <c r="AC337" s="103"/>
      <c r="AD337" s="106"/>
      <c r="AE337" s="103"/>
      <c r="AF337" s="106"/>
      <c r="AG337" s="103"/>
      <c r="AH337" s="106"/>
      <c r="AI337" s="103"/>
      <c r="AJ337" s="107"/>
      <c r="AK337" s="106"/>
      <c r="AL337" s="103"/>
      <c r="AM337" s="107"/>
      <c r="AN337" s="106"/>
      <c r="AO337" s="103"/>
      <c r="AP337" s="107"/>
      <c r="AQ337" s="106"/>
      <c r="AR337" s="103"/>
      <c r="AS337" s="107"/>
      <c r="AT337" s="106"/>
      <c r="AU337" s="103"/>
      <c r="AV337" s="106"/>
      <c r="AW337" s="103"/>
      <c r="AX337" s="142">
        <v>1326.8</v>
      </c>
      <c r="AY337" s="110">
        <v>1326.8</v>
      </c>
      <c r="AZ337" s="107"/>
      <c r="BA337" s="103"/>
      <c r="BB337" s="124" t="str">
        <f t="shared" si="157"/>
        <v>#REF!</v>
      </c>
      <c r="BC337" s="107"/>
      <c r="BD337" s="103"/>
      <c r="BE337" s="129" t="str">
        <f t="shared" si="153"/>
        <v>#REF!</v>
      </c>
      <c r="BF337" s="107"/>
      <c r="BG337" s="103"/>
      <c r="BH337" s="124" t="str">
        <f t="shared" si="152"/>
        <v>#REF!</v>
      </c>
      <c r="BI337" s="107"/>
      <c r="BJ337" s="103"/>
      <c r="BK337" s="124" t="str">
        <f t="shared" si="160"/>
        <v>#REF!</v>
      </c>
      <c r="BL337" s="107"/>
      <c r="BM337" s="103"/>
      <c r="BN337" s="124" t="str">
        <f t="shared" si="148"/>
        <v>#REF!</v>
      </c>
      <c r="BO337" s="107"/>
      <c r="BP337" s="103"/>
      <c r="BQ337" s="107"/>
      <c r="BR337" s="103"/>
      <c r="BS337" s="107" t="str">
        <f t="shared" si="30"/>
        <v>#REF!</v>
      </c>
      <c r="BT337" s="107"/>
      <c r="BU337" s="103"/>
      <c r="BV337" s="107"/>
      <c r="BW337" s="107" t="str">
        <f t="shared" si="158"/>
        <v>#REF!</v>
      </c>
      <c r="BX337" s="112"/>
      <c r="BY337" s="110">
        <v>0.0</v>
      </c>
      <c r="BZ337" s="2"/>
      <c r="CA337" s="2"/>
      <c r="CB337" s="112"/>
      <c r="CC337" s="110">
        <v>0.0</v>
      </c>
      <c r="CD337" s="112"/>
      <c r="CE337" s="110">
        <v>0.0</v>
      </c>
      <c r="CF337" s="112"/>
      <c r="CG337" s="110">
        <v>0.0</v>
      </c>
      <c r="CH337" s="112"/>
      <c r="CI337" s="110">
        <v>0.0</v>
      </c>
      <c r="CJ337" s="112"/>
      <c r="CK337" s="110">
        <v>0.0</v>
      </c>
      <c r="CL337" s="112"/>
      <c r="CM337" s="110">
        <v>0.0</v>
      </c>
      <c r="CN337" s="112"/>
      <c r="CO337" s="110">
        <v>0.0</v>
      </c>
      <c r="CP337" s="112"/>
      <c r="CQ337" s="110">
        <v>0.0</v>
      </c>
      <c r="CR337" s="113">
        <f t="shared" si="45"/>
        <v>0</v>
      </c>
      <c r="CS337" s="113">
        <f t="shared" si="26"/>
        <v>0</v>
      </c>
      <c r="CT337" s="1"/>
      <c r="CU337" s="114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16"/>
      <c r="DH337" s="116"/>
      <c r="DI337" s="116"/>
      <c r="DJ337" s="116"/>
      <c r="DK337" s="116"/>
      <c r="DL337" s="1"/>
      <c r="DM337" s="1"/>
      <c r="DN337" s="1"/>
      <c r="DO337" s="1"/>
      <c r="DP337" s="1"/>
    </row>
    <row r="338">
      <c r="A338" s="189" t="s">
        <v>210</v>
      </c>
      <c r="B338" s="244" t="s">
        <v>538</v>
      </c>
      <c r="C338" s="208">
        <v>24424.0</v>
      </c>
      <c r="D338" s="96" t="s">
        <v>583</v>
      </c>
      <c r="E338" s="97" t="str">
        <f t="shared" si="27"/>
        <v>N/A</v>
      </c>
      <c r="F338" s="98"/>
      <c r="G338" s="98"/>
      <c r="H338" s="98"/>
      <c r="I338" s="98"/>
      <c r="J338" s="98"/>
      <c r="K338" s="99"/>
      <c r="L338" s="98"/>
      <c r="M338" s="98"/>
      <c r="N338" s="98"/>
      <c r="O338" s="98"/>
      <c r="P338" s="98"/>
      <c r="Q338" s="100"/>
      <c r="R338" s="98"/>
      <c r="S338" s="98"/>
      <c r="T338" s="45"/>
      <c r="U338" s="45"/>
      <c r="V338" s="45"/>
      <c r="W338" s="45"/>
      <c r="X338" s="101"/>
      <c r="Y338" s="102"/>
      <c r="Z338" s="45"/>
      <c r="AA338" s="103"/>
      <c r="AB338" s="123"/>
      <c r="AC338" s="103"/>
      <c r="AD338" s="106"/>
      <c r="AE338" s="103"/>
      <c r="AF338" s="128"/>
      <c r="AG338" s="103"/>
      <c r="AH338" s="107"/>
      <c r="AI338" s="103"/>
      <c r="AJ338" s="107"/>
      <c r="AK338" s="107"/>
      <c r="AL338" s="103"/>
      <c r="AM338" s="107"/>
      <c r="AN338" s="107"/>
      <c r="AO338" s="103"/>
      <c r="AP338" s="107"/>
      <c r="AQ338" s="107"/>
      <c r="AR338" s="103"/>
      <c r="AS338" s="107"/>
      <c r="AT338" s="107"/>
      <c r="AU338" s="103"/>
      <c r="AV338" s="142">
        <v>3202.6</v>
      </c>
      <c r="AW338" s="110">
        <v>3202.6</v>
      </c>
      <c r="AX338" s="107"/>
      <c r="AY338" s="103"/>
      <c r="AZ338" s="107"/>
      <c r="BA338" s="103"/>
      <c r="BB338" s="124" t="str">
        <f t="shared" si="157"/>
        <v>#REF!</v>
      </c>
      <c r="BC338" s="107"/>
      <c r="BD338" s="103"/>
      <c r="BE338" s="129" t="str">
        <f t="shared" si="153"/>
        <v>#REF!</v>
      </c>
      <c r="BF338" s="107"/>
      <c r="BG338" s="103"/>
      <c r="BH338" s="124" t="str">
        <f t="shared" si="152"/>
        <v>#REF!</v>
      </c>
      <c r="BI338" s="107"/>
      <c r="BJ338" s="103"/>
      <c r="BK338" s="124" t="str">
        <f t="shared" si="160"/>
        <v>#REF!</v>
      </c>
      <c r="BL338" s="107"/>
      <c r="BM338" s="103"/>
      <c r="BN338" s="124" t="str">
        <f t="shared" si="148"/>
        <v>#REF!</v>
      </c>
      <c r="BO338" s="107"/>
      <c r="BP338" s="103"/>
      <c r="BQ338" s="107"/>
      <c r="BR338" s="103"/>
      <c r="BS338" s="107" t="str">
        <f t="shared" si="30"/>
        <v>#REF!</v>
      </c>
      <c r="BT338" s="107"/>
      <c r="BU338" s="103"/>
      <c r="BV338" s="107"/>
      <c r="BW338" s="107" t="str">
        <f t="shared" si="158"/>
        <v>#REF!</v>
      </c>
      <c r="BX338" s="112"/>
      <c r="BY338" s="110">
        <v>0.0</v>
      </c>
      <c r="BZ338" s="2"/>
      <c r="CA338" s="2"/>
      <c r="CB338" s="112"/>
      <c r="CC338" s="110">
        <v>0.0</v>
      </c>
      <c r="CD338" s="112"/>
      <c r="CE338" s="110">
        <v>0.0</v>
      </c>
      <c r="CF338" s="112"/>
      <c r="CG338" s="110">
        <v>0.0</v>
      </c>
      <c r="CH338" s="112"/>
      <c r="CI338" s="110">
        <v>0.0</v>
      </c>
      <c r="CJ338" s="112"/>
      <c r="CK338" s="110">
        <v>0.0</v>
      </c>
      <c r="CL338" s="112"/>
      <c r="CM338" s="110">
        <v>0.0</v>
      </c>
      <c r="CN338" s="112"/>
      <c r="CO338" s="110">
        <v>0.0</v>
      </c>
      <c r="CP338" s="112"/>
      <c r="CQ338" s="110">
        <v>0.0</v>
      </c>
      <c r="CR338" s="113">
        <f t="shared" si="45"/>
        <v>0</v>
      </c>
      <c r="CS338" s="113">
        <f t="shared" si="26"/>
        <v>0</v>
      </c>
      <c r="CT338" s="1"/>
      <c r="CU338" s="114"/>
      <c r="CV338" s="1"/>
      <c r="CW338" s="1"/>
      <c r="CX338" s="252" t="s">
        <v>584</v>
      </c>
      <c r="CY338" s="1"/>
      <c r="CZ338" s="1"/>
      <c r="DA338" s="1"/>
      <c r="DB338" s="1"/>
      <c r="DC338" s="1"/>
      <c r="DD338" s="1"/>
      <c r="DE338" s="61"/>
      <c r="DF338" s="61"/>
      <c r="DG338" s="115"/>
      <c r="DH338" s="116"/>
      <c r="DI338" s="116"/>
      <c r="DJ338" s="116"/>
      <c r="DK338" s="116"/>
      <c r="DL338" s="1"/>
      <c r="DM338" s="1"/>
      <c r="DN338" s="1"/>
      <c r="DO338" s="1"/>
      <c r="DP338" s="1"/>
    </row>
    <row r="339">
      <c r="A339" s="93"/>
      <c r="B339" s="244" t="s">
        <v>538</v>
      </c>
      <c r="C339" s="208">
        <v>24422.0</v>
      </c>
      <c r="D339" s="96" t="s">
        <v>585</v>
      </c>
      <c r="E339" s="97" t="str">
        <f t="shared" si="27"/>
        <v>N/A</v>
      </c>
      <c r="F339" s="98"/>
      <c r="G339" s="98"/>
      <c r="H339" s="98"/>
      <c r="I339" s="98"/>
      <c r="J339" s="98"/>
      <c r="K339" s="99"/>
      <c r="L339" s="98"/>
      <c r="M339" s="98"/>
      <c r="N339" s="98"/>
      <c r="O339" s="98"/>
      <c r="P339" s="98"/>
      <c r="Q339" s="100"/>
      <c r="R339" s="98"/>
      <c r="S339" s="98"/>
      <c r="T339" s="45"/>
      <c r="U339" s="45"/>
      <c r="V339" s="45"/>
      <c r="W339" s="45"/>
      <c r="X339" s="101"/>
      <c r="Y339" s="102"/>
      <c r="Z339" s="45"/>
      <c r="AA339" s="103"/>
      <c r="AB339" s="123"/>
      <c r="AC339" s="103"/>
      <c r="AD339" s="106"/>
      <c r="AE339" s="103"/>
      <c r="AF339" s="128"/>
      <c r="AG339" s="103"/>
      <c r="AH339" s="107"/>
      <c r="AI339" s="103"/>
      <c r="AJ339" s="107"/>
      <c r="AK339" s="107"/>
      <c r="AL339" s="103"/>
      <c r="AM339" s="107"/>
      <c r="AN339" s="107"/>
      <c r="AO339" s="103"/>
      <c r="AP339" s="107"/>
      <c r="AQ339" s="107"/>
      <c r="AR339" s="103"/>
      <c r="AS339" s="107"/>
      <c r="AT339" s="107"/>
      <c r="AU339" s="103"/>
      <c r="AV339" s="142">
        <v>3548.0</v>
      </c>
      <c r="AW339" s="110">
        <v>3548.0</v>
      </c>
      <c r="AX339" s="107"/>
      <c r="AY339" s="103"/>
      <c r="AZ339" s="107"/>
      <c r="BA339" s="103"/>
      <c r="BB339" s="124" t="str">
        <f t="shared" si="157"/>
        <v>#REF!</v>
      </c>
      <c r="BC339" s="107"/>
      <c r="BD339" s="103"/>
      <c r="BE339" s="129" t="str">
        <f t="shared" si="153"/>
        <v>#REF!</v>
      </c>
      <c r="BF339" s="107"/>
      <c r="BG339" s="103"/>
      <c r="BH339" s="124" t="str">
        <f t="shared" si="152"/>
        <v>#REF!</v>
      </c>
      <c r="BI339" s="107"/>
      <c r="BJ339" s="103"/>
      <c r="BK339" s="124" t="str">
        <f t="shared" si="160"/>
        <v>#REF!</v>
      </c>
      <c r="BL339" s="107"/>
      <c r="BM339" s="103"/>
      <c r="BN339" s="124" t="str">
        <f t="shared" si="148"/>
        <v>#REF!</v>
      </c>
      <c r="BO339" s="107"/>
      <c r="BP339" s="103"/>
      <c r="BQ339" s="107"/>
      <c r="BR339" s="103"/>
      <c r="BS339" s="107" t="str">
        <f t="shared" si="30"/>
        <v>#REF!</v>
      </c>
      <c r="BT339" s="107"/>
      <c r="BU339" s="103"/>
      <c r="BV339" s="107"/>
      <c r="BW339" s="107" t="str">
        <f t="shared" si="158"/>
        <v>#REF!</v>
      </c>
      <c r="BX339" s="112"/>
      <c r="BY339" s="110">
        <v>0.0</v>
      </c>
      <c r="BZ339" s="2"/>
      <c r="CA339" s="2"/>
      <c r="CB339" s="112"/>
      <c r="CC339" s="110">
        <v>0.0</v>
      </c>
      <c r="CD339" s="112"/>
      <c r="CE339" s="110">
        <v>0.0</v>
      </c>
      <c r="CF339" s="112"/>
      <c r="CG339" s="110">
        <v>0.0</v>
      </c>
      <c r="CH339" s="112"/>
      <c r="CI339" s="110">
        <v>0.0</v>
      </c>
      <c r="CJ339" s="112"/>
      <c r="CK339" s="110">
        <v>0.0</v>
      </c>
      <c r="CL339" s="112"/>
      <c r="CM339" s="110">
        <v>0.0</v>
      </c>
      <c r="CN339" s="112"/>
      <c r="CO339" s="110">
        <v>0.0</v>
      </c>
      <c r="CP339" s="112"/>
      <c r="CQ339" s="110">
        <v>0.0</v>
      </c>
      <c r="CR339" s="113">
        <f t="shared" si="45"/>
        <v>0</v>
      </c>
      <c r="CS339" s="113">
        <f t="shared" si="26"/>
        <v>0</v>
      </c>
      <c r="CT339" s="1"/>
      <c r="CU339" s="114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16"/>
      <c r="DH339" s="116"/>
      <c r="DI339" s="116"/>
      <c r="DJ339" s="116"/>
      <c r="DK339" s="116"/>
      <c r="DL339" s="1"/>
      <c r="DM339" s="1"/>
      <c r="DN339" s="1"/>
      <c r="DO339" s="1"/>
      <c r="DP339" s="1"/>
    </row>
    <row r="340">
      <c r="A340" s="93"/>
      <c r="B340" s="244" t="s">
        <v>538</v>
      </c>
      <c r="C340" s="208">
        <v>24416.0</v>
      </c>
      <c r="D340" s="96" t="s">
        <v>586</v>
      </c>
      <c r="E340" s="97" t="str">
        <f t="shared" si="27"/>
        <v>N/A</v>
      </c>
      <c r="F340" s="98"/>
      <c r="G340" s="98"/>
      <c r="H340" s="98"/>
      <c r="I340" s="98"/>
      <c r="J340" s="98"/>
      <c r="K340" s="99"/>
      <c r="L340" s="98"/>
      <c r="M340" s="98"/>
      <c r="N340" s="98"/>
      <c r="O340" s="98"/>
      <c r="P340" s="98"/>
      <c r="Q340" s="100"/>
      <c r="R340" s="98"/>
      <c r="S340" s="98"/>
      <c r="T340" s="45"/>
      <c r="U340" s="45"/>
      <c r="V340" s="45"/>
      <c r="W340" s="45"/>
      <c r="X340" s="101"/>
      <c r="Y340" s="102"/>
      <c r="Z340" s="45"/>
      <c r="AA340" s="103"/>
      <c r="AB340" s="123"/>
      <c r="AC340" s="103"/>
      <c r="AD340" s="106"/>
      <c r="AE340" s="103"/>
      <c r="AF340" s="128"/>
      <c r="AG340" s="103"/>
      <c r="AH340" s="107"/>
      <c r="AI340" s="103"/>
      <c r="AJ340" s="107"/>
      <c r="AK340" s="107"/>
      <c r="AL340" s="103"/>
      <c r="AM340" s="107"/>
      <c r="AN340" s="107"/>
      <c r="AO340" s="103"/>
      <c r="AP340" s="107"/>
      <c r="AQ340" s="107"/>
      <c r="AR340" s="103"/>
      <c r="AS340" s="107"/>
      <c r="AT340" s="107"/>
      <c r="AU340" s="103"/>
      <c r="AV340" s="142">
        <v>2490.96</v>
      </c>
      <c r="AW340" s="110">
        <v>2490.96</v>
      </c>
      <c r="AX340" s="107"/>
      <c r="AY340" s="103"/>
      <c r="AZ340" s="107"/>
      <c r="BA340" s="103"/>
      <c r="BB340" s="124" t="str">
        <f t="shared" si="157"/>
        <v>#REF!</v>
      </c>
      <c r="BC340" s="107"/>
      <c r="BD340" s="103"/>
      <c r="BE340" s="129" t="str">
        <f t="shared" si="153"/>
        <v>#REF!</v>
      </c>
      <c r="BF340" s="107"/>
      <c r="BG340" s="103"/>
      <c r="BH340" s="124" t="str">
        <f t="shared" si="152"/>
        <v>#REF!</v>
      </c>
      <c r="BI340" s="107"/>
      <c r="BJ340" s="103"/>
      <c r="BK340" s="124" t="str">
        <f t="shared" si="160"/>
        <v>#REF!</v>
      </c>
      <c r="BL340" s="107"/>
      <c r="BM340" s="103"/>
      <c r="BN340" s="124" t="str">
        <f t="shared" si="148"/>
        <v>#REF!</v>
      </c>
      <c r="BO340" s="107"/>
      <c r="BP340" s="103"/>
      <c r="BQ340" s="107"/>
      <c r="BR340" s="103"/>
      <c r="BS340" s="107" t="str">
        <f t="shared" si="30"/>
        <v>#REF!</v>
      </c>
      <c r="BT340" s="107"/>
      <c r="BU340" s="103"/>
      <c r="BV340" s="107"/>
      <c r="BW340" s="107" t="str">
        <f t="shared" si="158"/>
        <v>#REF!</v>
      </c>
      <c r="BX340" s="112"/>
      <c r="BY340" s="110">
        <v>0.0</v>
      </c>
      <c r="BZ340" s="2"/>
      <c r="CA340" s="2"/>
      <c r="CB340" s="112"/>
      <c r="CC340" s="110">
        <v>0.0</v>
      </c>
      <c r="CD340" s="112"/>
      <c r="CE340" s="110">
        <v>0.0</v>
      </c>
      <c r="CF340" s="112"/>
      <c r="CG340" s="110">
        <v>0.0</v>
      </c>
      <c r="CH340" s="112"/>
      <c r="CI340" s="110">
        <v>0.0</v>
      </c>
      <c r="CJ340" s="112"/>
      <c r="CK340" s="110">
        <v>0.0</v>
      </c>
      <c r="CL340" s="112"/>
      <c r="CM340" s="110">
        <v>0.0</v>
      </c>
      <c r="CN340" s="112"/>
      <c r="CO340" s="110">
        <v>0.0</v>
      </c>
      <c r="CP340" s="112"/>
      <c r="CQ340" s="110">
        <v>0.0</v>
      </c>
      <c r="CR340" s="113">
        <f t="shared" si="45"/>
        <v>0</v>
      </c>
      <c r="CS340" s="113">
        <f t="shared" si="26"/>
        <v>0</v>
      </c>
      <c r="CT340" s="1"/>
      <c r="CU340" s="114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16"/>
      <c r="DH340" s="116"/>
      <c r="DI340" s="116"/>
      <c r="DJ340" s="116"/>
      <c r="DK340" s="116"/>
      <c r="DL340" s="1"/>
      <c r="DM340" s="1"/>
      <c r="DN340" s="1"/>
      <c r="DO340" s="1"/>
      <c r="DP340" s="1"/>
    </row>
    <row r="341">
      <c r="A341" s="93"/>
      <c r="B341" s="244" t="s">
        <v>538</v>
      </c>
      <c r="C341" s="208">
        <v>24407.0</v>
      </c>
      <c r="D341" s="96" t="s">
        <v>587</v>
      </c>
      <c r="E341" s="97" t="str">
        <f t="shared" si="27"/>
        <v>N/A</v>
      </c>
      <c r="F341" s="98"/>
      <c r="G341" s="98"/>
      <c r="H341" s="98"/>
      <c r="I341" s="98"/>
      <c r="J341" s="98"/>
      <c r="K341" s="99"/>
      <c r="L341" s="98"/>
      <c r="M341" s="98"/>
      <c r="N341" s="98"/>
      <c r="O341" s="98"/>
      <c r="P341" s="98"/>
      <c r="Q341" s="100"/>
      <c r="R341" s="98"/>
      <c r="S341" s="98"/>
      <c r="T341" s="45"/>
      <c r="U341" s="45"/>
      <c r="V341" s="45"/>
      <c r="W341" s="98"/>
      <c r="X341" s="101"/>
      <c r="Y341" s="102"/>
      <c r="Z341" s="98"/>
      <c r="AA341" s="103"/>
      <c r="AB341" s="123"/>
      <c r="AC341" s="103"/>
      <c r="AD341" s="107"/>
      <c r="AE341" s="103"/>
      <c r="AF341" s="107"/>
      <c r="AG341" s="103"/>
      <c r="AH341" s="107"/>
      <c r="AI341" s="103"/>
      <c r="AJ341" s="107"/>
      <c r="AK341" s="107"/>
      <c r="AL341" s="103"/>
      <c r="AM341" s="107"/>
      <c r="AN341" s="107"/>
      <c r="AO341" s="103"/>
      <c r="AP341" s="107"/>
      <c r="AQ341" s="142">
        <v>6206.0</v>
      </c>
      <c r="AR341" s="110">
        <v>6206.0</v>
      </c>
      <c r="AS341" s="124" t="str">
        <f t="shared" ref="AS341:AS342" si="161">IFNA(SUM(AQ341-VLOOKUP($D341,' 5.6.24 - WIP PROJECTIONS'!$D$2:$AV$214,39,FALSE)), "JOB NOT LISTED PRV WK")</f>
        <v>#REF!</v>
      </c>
      <c r="AT341" s="107"/>
      <c r="AU341" s="103"/>
      <c r="AV341" s="107"/>
      <c r="AW341" s="103"/>
      <c r="AX341" s="107"/>
      <c r="AY341" s="103"/>
      <c r="AZ341" s="107"/>
      <c r="BA341" s="103"/>
      <c r="BB341" s="124" t="str">
        <f t="shared" si="157"/>
        <v>#REF!</v>
      </c>
      <c r="BC341" s="107"/>
      <c r="BD341" s="103"/>
      <c r="BE341" s="129" t="str">
        <f t="shared" si="153"/>
        <v>#REF!</v>
      </c>
      <c r="BF341" s="107"/>
      <c r="BG341" s="103"/>
      <c r="BH341" s="124" t="str">
        <f t="shared" si="152"/>
        <v>#REF!</v>
      </c>
      <c r="BI341" s="107"/>
      <c r="BJ341" s="103"/>
      <c r="BK341" s="124" t="str">
        <f t="shared" si="160"/>
        <v>#REF!</v>
      </c>
      <c r="BL341" s="107"/>
      <c r="BM341" s="103"/>
      <c r="BN341" s="124" t="str">
        <f t="shared" si="148"/>
        <v>#REF!</v>
      </c>
      <c r="BO341" s="107"/>
      <c r="BP341" s="103"/>
      <c r="BQ341" s="107"/>
      <c r="BR341" s="103"/>
      <c r="BS341" s="107" t="str">
        <f t="shared" si="30"/>
        <v>#REF!</v>
      </c>
      <c r="BT341" s="107"/>
      <c r="BU341" s="103"/>
      <c r="BV341" s="107"/>
      <c r="BW341" s="107" t="str">
        <f t="shared" si="158"/>
        <v>#REF!</v>
      </c>
      <c r="BX341" s="112"/>
      <c r="BY341" s="110">
        <v>0.0</v>
      </c>
      <c r="BZ341" s="2"/>
      <c r="CA341" s="2"/>
      <c r="CB341" s="112"/>
      <c r="CC341" s="110">
        <v>0.0</v>
      </c>
      <c r="CD341" s="112"/>
      <c r="CE341" s="110">
        <v>0.0</v>
      </c>
      <c r="CF341" s="112"/>
      <c r="CG341" s="110">
        <v>0.0</v>
      </c>
      <c r="CH341" s="112"/>
      <c r="CI341" s="110">
        <v>0.0</v>
      </c>
      <c r="CJ341" s="112"/>
      <c r="CK341" s="110">
        <v>0.0</v>
      </c>
      <c r="CL341" s="112"/>
      <c r="CM341" s="110">
        <v>0.0</v>
      </c>
      <c r="CN341" s="112"/>
      <c r="CO341" s="110">
        <v>0.0</v>
      </c>
      <c r="CP341" s="112"/>
      <c r="CQ341" s="110">
        <v>0.0</v>
      </c>
      <c r="CR341" s="113">
        <f t="shared" si="45"/>
        <v>0</v>
      </c>
      <c r="CS341" s="113">
        <f t="shared" si="26"/>
        <v>0</v>
      </c>
      <c r="CT341" s="1"/>
      <c r="CU341" s="114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16"/>
      <c r="DH341" s="116"/>
      <c r="DI341" s="116"/>
      <c r="DJ341" s="116"/>
      <c r="DK341" s="116"/>
      <c r="DL341" s="1"/>
      <c r="DM341" s="1"/>
      <c r="DN341" s="1"/>
      <c r="DO341" s="1"/>
      <c r="DP341" s="1"/>
    </row>
    <row r="342">
      <c r="A342" s="93"/>
      <c r="B342" s="244" t="s">
        <v>538</v>
      </c>
      <c r="C342" s="208">
        <v>23481.0</v>
      </c>
      <c r="D342" s="96" t="s">
        <v>588</v>
      </c>
      <c r="E342" s="97" t="str">
        <f t="shared" si="27"/>
        <v>N/A</v>
      </c>
      <c r="F342" s="98"/>
      <c r="G342" s="98"/>
      <c r="H342" s="98"/>
      <c r="I342" s="98"/>
      <c r="J342" s="98"/>
      <c r="K342" s="99"/>
      <c r="L342" s="98"/>
      <c r="M342" s="98"/>
      <c r="N342" s="98"/>
      <c r="O342" s="98"/>
      <c r="P342" s="98"/>
      <c r="Q342" s="100"/>
      <c r="R342" s="98"/>
      <c r="S342" s="45"/>
      <c r="T342" s="45"/>
      <c r="U342" s="45"/>
      <c r="V342" s="45"/>
      <c r="W342" s="45"/>
      <c r="X342" s="101"/>
      <c r="Y342" s="102"/>
      <c r="Z342" s="98"/>
      <c r="AA342" s="103"/>
      <c r="AB342" s="123"/>
      <c r="AC342" s="103"/>
      <c r="AD342" s="107"/>
      <c r="AE342" s="103"/>
      <c r="AF342" s="107"/>
      <c r="AG342" s="103"/>
      <c r="AH342" s="124">
        <v>0.0</v>
      </c>
      <c r="AI342" s="110">
        <v>0.0</v>
      </c>
      <c r="AJ342" s="124" t="str">
        <f>IFNA(SUM(AH342-VLOOKUP($D342,'1.29.24 - WIP PROJECTIONS'!$D$2:$AO$214,30,FALSE)), "JOB NOT LISTED PRV WK")</f>
        <v>#REF!</v>
      </c>
      <c r="AK342" s="124">
        <v>0.0</v>
      </c>
      <c r="AL342" s="110">
        <v>0.0</v>
      </c>
      <c r="AM342" s="124" t="str">
        <f>IFNA(SUM(AK342-VLOOKUP($D342,'2.20.24 - WIP PROJECTIONS'!$D$2:$AO$214,33,FALSE)), "JOB NOT LISTED PRV WK")</f>
        <v>#REF!</v>
      </c>
      <c r="AN342" s="142">
        <v>1694331.1</v>
      </c>
      <c r="AO342" s="110">
        <v>1694331.1</v>
      </c>
      <c r="AP342" s="124" t="str">
        <f>IFNA(SUM(AN342-VLOOKUP($D342,'4.1.24 - WIP PROJECTIONS'!$D$2:$AO$214,36,FALSE)), "JOB NOT LISTED PRV WK")</f>
        <v>#REF!</v>
      </c>
      <c r="AQ342" s="253">
        <v>0.0</v>
      </c>
      <c r="AR342" s="110">
        <v>0.0</v>
      </c>
      <c r="AS342" s="124" t="str">
        <f t="shared" si="161"/>
        <v>#REF!</v>
      </c>
      <c r="AT342" s="107"/>
      <c r="AU342" s="110">
        <v>0.0</v>
      </c>
      <c r="AV342" s="107"/>
      <c r="AW342" s="110">
        <v>0.0</v>
      </c>
      <c r="AX342" s="107"/>
      <c r="AY342" s="110">
        <v>0.0</v>
      </c>
      <c r="AZ342" s="107"/>
      <c r="BA342" s="110">
        <v>0.0</v>
      </c>
      <c r="BB342" s="124" t="str">
        <f t="shared" si="157"/>
        <v>#REF!</v>
      </c>
      <c r="BC342" s="107"/>
      <c r="BD342" s="103"/>
      <c r="BE342" s="129" t="str">
        <f t="shared" si="153"/>
        <v>#REF!</v>
      </c>
      <c r="BF342" s="107"/>
      <c r="BG342" s="103"/>
      <c r="BH342" s="124" t="str">
        <f t="shared" si="152"/>
        <v>#REF!</v>
      </c>
      <c r="BI342" s="107"/>
      <c r="BJ342" s="103"/>
      <c r="BK342" s="124" t="str">
        <f t="shared" si="160"/>
        <v>#REF!</v>
      </c>
      <c r="BL342" s="107"/>
      <c r="BM342" s="103"/>
      <c r="BN342" s="124" t="str">
        <f t="shared" si="148"/>
        <v>#REF!</v>
      </c>
      <c r="BO342" s="107"/>
      <c r="BP342" s="103"/>
      <c r="BQ342" s="107"/>
      <c r="BR342" s="103"/>
      <c r="BS342" s="107" t="str">
        <f t="shared" si="30"/>
        <v>#REF!</v>
      </c>
      <c r="BT342" s="107"/>
      <c r="BU342" s="103"/>
      <c r="BV342" s="107"/>
      <c r="BW342" s="107" t="str">
        <f t="shared" si="158"/>
        <v>#REF!</v>
      </c>
      <c r="BX342" s="112"/>
      <c r="BY342" s="110">
        <v>0.0</v>
      </c>
      <c r="BZ342" s="2"/>
      <c r="CA342" s="2"/>
      <c r="CB342" s="112"/>
      <c r="CC342" s="110">
        <v>0.0</v>
      </c>
      <c r="CD342" s="112"/>
      <c r="CE342" s="110">
        <v>0.0</v>
      </c>
      <c r="CF342" s="112"/>
      <c r="CG342" s="110">
        <v>0.0</v>
      </c>
      <c r="CH342" s="112"/>
      <c r="CI342" s="110">
        <v>0.0</v>
      </c>
      <c r="CJ342" s="112"/>
      <c r="CK342" s="110">
        <v>0.0</v>
      </c>
      <c r="CL342" s="112"/>
      <c r="CM342" s="110">
        <v>0.0</v>
      </c>
      <c r="CN342" s="112"/>
      <c r="CO342" s="110">
        <v>0.0</v>
      </c>
      <c r="CP342" s="112"/>
      <c r="CQ342" s="110">
        <v>0.0</v>
      </c>
      <c r="CR342" s="113">
        <f t="shared" si="45"/>
        <v>0</v>
      </c>
      <c r="CS342" s="113">
        <f t="shared" si="26"/>
        <v>0</v>
      </c>
      <c r="CT342" s="1"/>
      <c r="CU342" s="114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16"/>
      <c r="DH342" s="116"/>
      <c r="DI342" s="116"/>
      <c r="DJ342" s="116"/>
      <c r="DK342" s="116"/>
      <c r="DL342" s="1"/>
      <c r="DM342" s="1"/>
      <c r="DN342" s="1"/>
      <c r="DO342" s="1"/>
      <c r="DP342" s="1"/>
    </row>
    <row r="343">
      <c r="A343" s="93"/>
      <c r="B343" s="94" t="s">
        <v>538</v>
      </c>
      <c r="C343" s="208">
        <v>23473.0</v>
      </c>
      <c r="D343" s="96" t="s">
        <v>589</v>
      </c>
      <c r="E343" s="97" t="str">
        <f t="shared" si="27"/>
        <v>N/A</v>
      </c>
      <c r="F343" s="98"/>
      <c r="G343" s="98"/>
      <c r="H343" s="98"/>
      <c r="I343" s="98"/>
      <c r="J343" s="98"/>
      <c r="K343" s="99"/>
      <c r="L343" s="98"/>
      <c r="M343" s="98"/>
      <c r="N343" s="98"/>
      <c r="O343" s="98"/>
      <c r="P343" s="45"/>
      <c r="Q343" s="100"/>
      <c r="R343" s="98"/>
      <c r="S343" s="98"/>
      <c r="T343" s="45"/>
      <c r="U343" s="45"/>
      <c r="V343" s="45"/>
      <c r="W343" s="45"/>
      <c r="X343" s="101"/>
      <c r="Y343" s="102"/>
      <c r="Z343" s="45"/>
      <c r="AA343" s="103"/>
      <c r="AB343" s="123"/>
      <c r="AC343" s="103"/>
      <c r="AD343" s="107"/>
      <c r="AE343" s="103"/>
      <c r="AF343" s="128"/>
      <c r="AG343" s="103"/>
      <c r="AH343" s="107"/>
      <c r="AI343" s="103"/>
      <c r="AJ343" s="107"/>
      <c r="AK343" s="107"/>
      <c r="AL343" s="103"/>
      <c r="AM343" s="107"/>
      <c r="AN343" s="107"/>
      <c r="AO343" s="103"/>
      <c r="AP343" s="107"/>
      <c r="AQ343" s="106"/>
      <c r="AR343" s="103"/>
      <c r="AS343" s="48"/>
      <c r="AT343" s="112"/>
      <c r="AU343" s="103"/>
      <c r="AV343" s="142">
        <v>56519.93</v>
      </c>
      <c r="AW343" s="110">
        <v>56519.93</v>
      </c>
      <c r="AX343" s="112"/>
      <c r="AY343" s="103"/>
      <c r="AZ343" s="107"/>
      <c r="BA343" s="103"/>
      <c r="BB343" s="124" t="str">
        <f t="shared" si="157"/>
        <v>#REF!</v>
      </c>
      <c r="BC343" s="107"/>
      <c r="BD343" s="103"/>
      <c r="BE343" s="129" t="str">
        <f t="shared" si="153"/>
        <v>#REF!</v>
      </c>
      <c r="BF343" s="107"/>
      <c r="BG343" s="103"/>
      <c r="BH343" s="124" t="str">
        <f t="shared" si="152"/>
        <v>#REF!</v>
      </c>
      <c r="BI343" s="107"/>
      <c r="BJ343" s="103"/>
      <c r="BK343" s="124" t="str">
        <f t="shared" si="160"/>
        <v>#REF!</v>
      </c>
      <c r="BL343" s="107"/>
      <c r="BM343" s="103"/>
      <c r="BN343" s="124" t="str">
        <f t="shared" si="148"/>
        <v>#REF!</v>
      </c>
      <c r="BO343" s="107"/>
      <c r="BP343" s="103"/>
      <c r="BQ343" s="107"/>
      <c r="BR343" s="103"/>
      <c r="BS343" s="107" t="str">
        <f t="shared" si="30"/>
        <v>#REF!</v>
      </c>
      <c r="BT343" s="107"/>
      <c r="BU343" s="103"/>
      <c r="BV343" s="107"/>
      <c r="BW343" s="107" t="str">
        <f t="shared" si="158"/>
        <v>#REF!</v>
      </c>
      <c r="BX343" s="112"/>
      <c r="BY343" s="110">
        <v>0.0</v>
      </c>
      <c r="BZ343" s="2"/>
      <c r="CA343" s="2"/>
      <c r="CB343" s="112"/>
      <c r="CC343" s="110">
        <v>0.0</v>
      </c>
      <c r="CD343" s="112"/>
      <c r="CE343" s="110">
        <v>0.0</v>
      </c>
      <c r="CF343" s="112"/>
      <c r="CG343" s="110">
        <v>0.0</v>
      </c>
      <c r="CH343" s="112"/>
      <c r="CI343" s="110">
        <v>0.0</v>
      </c>
      <c r="CJ343" s="112"/>
      <c r="CK343" s="110">
        <v>0.0</v>
      </c>
      <c r="CL343" s="112"/>
      <c r="CM343" s="110">
        <v>0.0</v>
      </c>
      <c r="CN343" s="112"/>
      <c r="CO343" s="110">
        <v>0.0</v>
      </c>
      <c r="CP343" s="112"/>
      <c r="CQ343" s="110">
        <v>0.0</v>
      </c>
      <c r="CR343" s="113">
        <f t="shared" si="45"/>
        <v>0</v>
      </c>
      <c r="CS343" s="113">
        <f t="shared" si="26"/>
        <v>0</v>
      </c>
      <c r="CT343" s="1"/>
      <c r="CU343" s="114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16"/>
      <c r="DH343" s="116"/>
      <c r="DI343" s="116"/>
      <c r="DJ343" s="116"/>
      <c r="DK343" s="116"/>
      <c r="DL343" s="1"/>
      <c r="DM343" s="1"/>
      <c r="DN343" s="1"/>
      <c r="DO343" s="1"/>
      <c r="DP343" s="1"/>
    </row>
    <row r="344">
      <c r="A344" s="93"/>
      <c r="B344" s="244" t="s">
        <v>538</v>
      </c>
      <c r="C344" s="208">
        <v>23452.0</v>
      </c>
      <c r="D344" s="96" t="s">
        <v>590</v>
      </c>
      <c r="E344" s="97" t="str">
        <f t="shared" si="27"/>
        <v>N/A</v>
      </c>
      <c r="F344" s="98"/>
      <c r="G344" s="98"/>
      <c r="H344" s="98"/>
      <c r="I344" s="98"/>
      <c r="J344" s="98"/>
      <c r="K344" s="99"/>
      <c r="L344" s="98"/>
      <c r="M344" s="98"/>
      <c r="N344" s="98"/>
      <c r="O344" s="98"/>
      <c r="P344" s="177">
        <v>380000.0</v>
      </c>
      <c r="Q344" s="100"/>
      <c r="R344" s="47"/>
      <c r="S344" s="98"/>
      <c r="T344" s="45"/>
      <c r="U344" s="138">
        <v>1.0E-4</v>
      </c>
      <c r="V344" s="45"/>
      <c r="W344" s="45"/>
      <c r="X344" s="139" t="str">
        <f t="shared" ref="X344:X348" si="162">ifna(VLOOKUP($D344,'8.28.2023 - WIP PROJECTIONS'!$B$2:$AM$198,19,false),0)</f>
        <v>#REF!</v>
      </c>
      <c r="Y344" s="140">
        <v>0.0</v>
      </c>
      <c r="Z344" s="136">
        <v>167287.4</v>
      </c>
      <c r="AA344" s="110">
        <v>167287.4</v>
      </c>
      <c r="AB344" s="141">
        <v>0.0</v>
      </c>
      <c r="AC344" s="110">
        <v>0.0</v>
      </c>
      <c r="AD344" s="142">
        <v>61992.7</v>
      </c>
      <c r="AE344" s="110">
        <v>61992.7</v>
      </c>
      <c r="AF344" s="142">
        <v>20430.9</v>
      </c>
      <c r="AG344" s="110">
        <v>20430.9</v>
      </c>
      <c r="AH344" s="107"/>
      <c r="AI344" s="110">
        <v>0.0</v>
      </c>
      <c r="AJ344" s="124" t="str">
        <f t="shared" ref="AJ344:AJ349" si="163">IFNA(SUM(AH344-VLOOKUP($D344,'1.29.24 - WIP PROJECTIONS'!$D$2:$AO$214,30,FALSE)), "JOB NOT LISTED PRV WK")</f>
        <v>#REF!</v>
      </c>
      <c r="AK344" s="142">
        <v>66059.7</v>
      </c>
      <c r="AL344" s="110">
        <v>66059.7</v>
      </c>
      <c r="AM344" s="124" t="str">
        <f t="shared" ref="AM344:AM349" si="164">IFNA(SUM(AK344-VLOOKUP($D344,'2.20.24 - WIP PROJECTIONS'!$D$2:$AO$214,33,FALSE)), "JOB NOT LISTED PRV WK")</f>
        <v>#REF!</v>
      </c>
      <c r="AN344" s="142">
        <v>13122.2</v>
      </c>
      <c r="AO344" s="110">
        <v>13122.2</v>
      </c>
      <c r="AP344" s="124" t="str">
        <f t="shared" ref="AP344:AP349" si="165">IFNA(SUM(AN344-VLOOKUP($D344,'4.1.24 - WIP PROJECTIONS'!$D$2:$AO$214,36,FALSE)), "JOB NOT LISTED PRV WK")</f>
        <v>#REF!</v>
      </c>
      <c r="AQ344" s="142">
        <v>9025.8</v>
      </c>
      <c r="AR344" s="110">
        <v>9025.8</v>
      </c>
      <c r="AS344" s="124" t="str">
        <f t="shared" ref="AS344:AS349" si="166">IFNA(SUM(AQ344-VLOOKUP($D344,' 5.6.24 - WIP PROJECTIONS'!$D$2:$AV$214,39,FALSE)), "JOB NOT LISTED PRV WK")</f>
        <v>#REF!</v>
      </c>
      <c r="AT344" s="107"/>
      <c r="AU344" s="110">
        <v>0.0</v>
      </c>
      <c r="AV344" s="107"/>
      <c r="AW344" s="110">
        <v>0.0</v>
      </c>
      <c r="AX344" s="107"/>
      <c r="AY344" s="110">
        <v>0.0</v>
      </c>
      <c r="AZ344" s="107"/>
      <c r="BA344" s="110">
        <v>0.0</v>
      </c>
      <c r="BB344" s="124" t="str">
        <f t="shared" si="157"/>
        <v>#REF!</v>
      </c>
      <c r="BC344" s="107"/>
      <c r="BD344" s="103"/>
      <c r="BE344" s="129" t="str">
        <f t="shared" si="153"/>
        <v>#REF!</v>
      </c>
      <c r="BF344" s="107"/>
      <c r="BG344" s="103"/>
      <c r="BH344" s="124" t="str">
        <f t="shared" si="152"/>
        <v>#REF!</v>
      </c>
      <c r="BI344" s="107"/>
      <c r="BJ344" s="103"/>
      <c r="BK344" s="124" t="str">
        <f t="shared" si="160"/>
        <v>#REF!</v>
      </c>
      <c r="BL344" s="107"/>
      <c r="BM344" s="103"/>
      <c r="BN344" s="124" t="str">
        <f t="shared" si="148"/>
        <v>#REF!</v>
      </c>
      <c r="BO344" s="107"/>
      <c r="BP344" s="103"/>
      <c r="BQ344" s="107"/>
      <c r="BR344" s="103"/>
      <c r="BS344" s="117" t="str">
        <f t="shared" si="30"/>
        <v>#REF!</v>
      </c>
      <c r="BT344" s="107"/>
      <c r="BU344" s="103"/>
      <c r="BV344" s="107"/>
      <c r="BW344" s="107" t="str">
        <f t="shared" si="158"/>
        <v>#REF!</v>
      </c>
      <c r="BX344" s="112"/>
      <c r="BY344" s="110">
        <v>0.0</v>
      </c>
      <c r="BZ344" s="2"/>
      <c r="CA344" s="2"/>
      <c r="CB344" s="112"/>
      <c r="CC344" s="110">
        <v>0.0</v>
      </c>
      <c r="CD344" s="112"/>
      <c r="CE344" s="110">
        <v>0.0</v>
      </c>
      <c r="CF344" s="112"/>
      <c r="CG344" s="110">
        <v>0.0</v>
      </c>
      <c r="CH344" s="112"/>
      <c r="CI344" s="110">
        <v>0.0</v>
      </c>
      <c r="CJ344" s="112"/>
      <c r="CK344" s="110">
        <v>0.0</v>
      </c>
      <c r="CL344" s="112"/>
      <c r="CM344" s="110">
        <v>0.0</v>
      </c>
      <c r="CN344" s="112"/>
      <c r="CO344" s="110">
        <v>0.0</v>
      </c>
      <c r="CP344" s="112"/>
      <c r="CQ344" s="110">
        <v>0.0</v>
      </c>
      <c r="CR344" s="113">
        <f t="shared" si="45"/>
        <v>0</v>
      </c>
      <c r="CS344" s="113">
        <f t="shared" si="26"/>
        <v>0</v>
      </c>
      <c r="CT344" s="1"/>
      <c r="CU344" s="114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16"/>
      <c r="DH344" s="116"/>
      <c r="DI344" s="116"/>
      <c r="DJ344" s="116"/>
      <c r="DK344" s="116"/>
      <c r="DL344" s="1"/>
      <c r="DM344" s="1"/>
      <c r="DN344" s="1"/>
      <c r="DO344" s="1"/>
      <c r="DP344" s="1"/>
    </row>
    <row r="345">
      <c r="A345" s="93"/>
      <c r="B345" s="244" t="s">
        <v>538</v>
      </c>
      <c r="C345" s="208">
        <v>23444.0</v>
      </c>
      <c r="D345" s="96" t="s">
        <v>591</v>
      </c>
      <c r="E345" s="97" t="str">
        <f t="shared" si="27"/>
        <v>N/A</v>
      </c>
      <c r="F345" s="98"/>
      <c r="G345" s="98"/>
      <c r="H345" s="98"/>
      <c r="I345" s="98"/>
      <c r="J345" s="98"/>
      <c r="K345" s="99"/>
      <c r="L345" s="98"/>
      <c r="M345" s="98"/>
      <c r="N345" s="98"/>
      <c r="O345" s="98"/>
      <c r="P345" s="45"/>
      <c r="Q345" s="100"/>
      <c r="R345" s="47"/>
      <c r="S345" s="98"/>
      <c r="T345" s="45"/>
      <c r="U345" s="45"/>
      <c r="V345" s="47"/>
      <c r="W345" s="98"/>
      <c r="X345" s="139" t="str">
        <f t="shared" si="162"/>
        <v>#REF!</v>
      </c>
      <c r="Y345" s="102"/>
      <c r="Z345" s="136">
        <v>33407.06</v>
      </c>
      <c r="AA345" s="110">
        <v>33407.06</v>
      </c>
      <c r="AB345" s="141">
        <v>0.0</v>
      </c>
      <c r="AC345" s="110">
        <v>0.0</v>
      </c>
      <c r="AD345" s="124">
        <v>0.0</v>
      </c>
      <c r="AE345" s="110">
        <v>0.0</v>
      </c>
      <c r="AF345" s="124">
        <v>0.0</v>
      </c>
      <c r="AG345" s="110">
        <v>0.0</v>
      </c>
      <c r="AH345" s="124">
        <v>0.0</v>
      </c>
      <c r="AI345" s="110">
        <v>0.0</v>
      </c>
      <c r="AJ345" s="124" t="str">
        <f t="shared" si="163"/>
        <v>#REF!</v>
      </c>
      <c r="AK345" s="107"/>
      <c r="AL345" s="103"/>
      <c r="AM345" s="124" t="str">
        <f t="shared" si="164"/>
        <v>#REF!</v>
      </c>
      <c r="AN345" s="107"/>
      <c r="AO345" s="103"/>
      <c r="AP345" s="124" t="str">
        <f t="shared" si="165"/>
        <v>#REF!</v>
      </c>
      <c r="AQ345" s="142">
        <v>11541.92</v>
      </c>
      <c r="AR345" s="110">
        <v>11541.92</v>
      </c>
      <c r="AS345" s="124" t="str">
        <f t="shared" si="166"/>
        <v>#REF!</v>
      </c>
      <c r="AT345" s="107"/>
      <c r="AU345" s="110">
        <v>0.0</v>
      </c>
      <c r="AV345" s="107"/>
      <c r="AW345" s="110">
        <v>0.0</v>
      </c>
      <c r="AX345" s="107"/>
      <c r="AY345" s="110">
        <v>0.0</v>
      </c>
      <c r="AZ345" s="107"/>
      <c r="BA345" s="110">
        <v>0.0</v>
      </c>
      <c r="BB345" s="124" t="str">
        <f t="shared" si="157"/>
        <v>#REF!</v>
      </c>
      <c r="BC345" s="107"/>
      <c r="BD345" s="103"/>
      <c r="BE345" s="129" t="str">
        <f t="shared" si="153"/>
        <v>#REF!</v>
      </c>
      <c r="BF345" s="107"/>
      <c r="BG345" s="103"/>
      <c r="BH345" s="124" t="str">
        <f t="shared" si="152"/>
        <v>#REF!</v>
      </c>
      <c r="BI345" s="107"/>
      <c r="BJ345" s="103"/>
      <c r="BK345" s="124" t="str">
        <f t="shared" si="160"/>
        <v>#REF!</v>
      </c>
      <c r="BL345" s="107"/>
      <c r="BM345" s="103"/>
      <c r="BN345" s="124" t="str">
        <f t="shared" si="148"/>
        <v>#REF!</v>
      </c>
      <c r="BO345" s="107"/>
      <c r="BP345" s="103"/>
      <c r="BQ345" s="107"/>
      <c r="BR345" s="103"/>
      <c r="BS345" s="117" t="str">
        <f t="shared" si="30"/>
        <v>#REF!</v>
      </c>
      <c r="BT345" s="107"/>
      <c r="BU345" s="103"/>
      <c r="BV345" s="107"/>
      <c r="BW345" s="107" t="str">
        <f t="shared" si="158"/>
        <v>#REF!</v>
      </c>
      <c r="BX345" s="112"/>
      <c r="BY345" s="110">
        <v>0.0</v>
      </c>
      <c r="BZ345" s="2"/>
      <c r="CA345" s="2"/>
      <c r="CB345" s="112"/>
      <c r="CC345" s="110">
        <v>0.0</v>
      </c>
      <c r="CD345" s="112"/>
      <c r="CE345" s="110">
        <v>0.0</v>
      </c>
      <c r="CF345" s="112"/>
      <c r="CG345" s="110">
        <v>0.0</v>
      </c>
      <c r="CH345" s="112"/>
      <c r="CI345" s="110">
        <v>0.0</v>
      </c>
      <c r="CJ345" s="112"/>
      <c r="CK345" s="110">
        <v>0.0</v>
      </c>
      <c r="CL345" s="112"/>
      <c r="CM345" s="110">
        <v>0.0</v>
      </c>
      <c r="CN345" s="112"/>
      <c r="CO345" s="110">
        <v>0.0</v>
      </c>
      <c r="CP345" s="112"/>
      <c r="CQ345" s="110">
        <v>0.0</v>
      </c>
      <c r="CR345" s="113">
        <f t="shared" si="45"/>
        <v>0</v>
      </c>
      <c r="CS345" s="113">
        <f t="shared" si="26"/>
        <v>0</v>
      </c>
      <c r="CT345" s="1"/>
      <c r="CU345" s="114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16"/>
      <c r="DH345" s="116"/>
      <c r="DI345" s="116"/>
      <c r="DJ345" s="116"/>
      <c r="DK345" s="116"/>
      <c r="DL345" s="1"/>
      <c r="DM345" s="1"/>
      <c r="DN345" s="1"/>
      <c r="DO345" s="1"/>
      <c r="DP345" s="1"/>
    </row>
    <row r="346">
      <c r="A346" s="93"/>
      <c r="B346" s="244" t="s">
        <v>538</v>
      </c>
      <c r="C346" s="208">
        <v>23400.0</v>
      </c>
      <c r="D346" s="96" t="s">
        <v>592</v>
      </c>
      <c r="E346" s="97" t="str">
        <f t="shared" si="27"/>
        <v>N/A</v>
      </c>
      <c r="F346" s="133">
        <v>8292.5</v>
      </c>
      <c r="G346" s="133">
        <v>2108.97</v>
      </c>
      <c r="H346" s="133">
        <f>SUM(F346-G346)</f>
        <v>6183.53</v>
      </c>
      <c r="I346" s="133">
        <v>2108.97</v>
      </c>
      <c r="J346" s="133">
        <f>+SUM(M346-I346)</f>
        <v>6183.53</v>
      </c>
      <c r="K346" s="134">
        <v>100.0</v>
      </c>
      <c r="L346" s="133">
        <v>8292.5</v>
      </c>
      <c r="M346" s="133">
        <v>8292.5</v>
      </c>
      <c r="N346" s="133">
        <v>0.0</v>
      </c>
      <c r="O346" s="133">
        <v>0.0</v>
      </c>
      <c r="P346" s="135">
        <f>SUM(F346-M346)</f>
        <v>0</v>
      </c>
      <c r="Q346" s="100"/>
      <c r="R346" s="98"/>
      <c r="S346" s="98"/>
      <c r="T346" s="45"/>
      <c r="U346" s="45"/>
      <c r="V346" s="45"/>
      <c r="W346" s="135">
        <v>0.0</v>
      </c>
      <c r="X346" s="139" t="str">
        <f t="shared" si="162"/>
        <v>#REF!</v>
      </c>
      <c r="Y346" s="140">
        <v>0.0</v>
      </c>
      <c r="Z346" s="135">
        <v>0.0</v>
      </c>
      <c r="AA346" s="110">
        <v>0.0</v>
      </c>
      <c r="AB346" s="141">
        <v>0.0</v>
      </c>
      <c r="AC346" s="110">
        <v>0.0</v>
      </c>
      <c r="AD346" s="124">
        <v>0.0</v>
      </c>
      <c r="AE346" s="110">
        <v>0.0</v>
      </c>
      <c r="AF346" s="124">
        <v>0.0</v>
      </c>
      <c r="AG346" s="110">
        <v>0.0</v>
      </c>
      <c r="AH346" s="124">
        <v>1500.0</v>
      </c>
      <c r="AI346" s="110">
        <v>1500.0</v>
      </c>
      <c r="AJ346" s="124" t="str">
        <f t="shared" si="163"/>
        <v>#REF!</v>
      </c>
      <c r="AK346" s="142">
        <v>3750.0</v>
      </c>
      <c r="AL346" s="110">
        <v>3750.0</v>
      </c>
      <c r="AM346" s="124" t="str">
        <f t="shared" si="164"/>
        <v>#REF!</v>
      </c>
      <c r="AN346" s="142">
        <v>9000.0</v>
      </c>
      <c r="AO346" s="110">
        <v>9000.0</v>
      </c>
      <c r="AP346" s="124" t="str">
        <f t="shared" si="165"/>
        <v>#REF!</v>
      </c>
      <c r="AQ346" s="107"/>
      <c r="AR346" s="110">
        <v>0.0</v>
      </c>
      <c r="AS346" s="124" t="str">
        <f t="shared" si="166"/>
        <v>#REF!</v>
      </c>
      <c r="AT346" s="107"/>
      <c r="AU346" s="110">
        <v>0.0</v>
      </c>
      <c r="AV346" s="107"/>
      <c r="AW346" s="110">
        <v>0.0</v>
      </c>
      <c r="AX346" s="142">
        <v>3750.0</v>
      </c>
      <c r="AY346" s="110">
        <v>3750.0</v>
      </c>
      <c r="AZ346" s="107"/>
      <c r="BA346" s="110">
        <v>0.0</v>
      </c>
      <c r="BB346" s="124" t="str">
        <f t="shared" si="157"/>
        <v>#REF!</v>
      </c>
      <c r="BC346" s="142">
        <v>4500.0</v>
      </c>
      <c r="BD346" s="110">
        <v>4500.0</v>
      </c>
      <c r="BE346" s="129" t="str">
        <f t="shared" si="153"/>
        <v>#REF!</v>
      </c>
      <c r="BF346" s="107"/>
      <c r="BG346" s="103"/>
      <c r="BH346" s="124" t="str">
        <f t="shared" si="152"/>
        <v>#REF!</v>
      </c>
      <c r="BI346" s="107"/>
      <c r="BJ346" s="103"/>
      <c r="BK346" s="124" t="str">
        <f t="shared" si="160"/>
        <v>#REF!</v>
      </c>
      <c r="BL346" s="107"/>
      <c r="BM346" s="103"/>
      <c r="BN346" s="124" t="str">
        <f t="shared" si="148"/>
        <v>#REF!</v>
      </c>
      <c r="BO346" s="107"/>
      <c r="BP346" s="103"/>
      <c r="BQ346" s="107"/>
      <c r="BR346" s="103"/>
      <c r="BS346" s="117" t="str">
        <f t="shared" si="30"/>
        <v>#REF!</v>
      </c>
      <c r="BT346" s="107"/>
      <c r="BU346" s="103"/>
      <c r="BV346" s="107"/>
      <c r="BW346" s="107" t="str">
        <f t="shared" si="158"/>
        <v>#REF!</v>
      </c>
      <c r="BX346" s="112"/>
      <c r="BY346" s="110">
        <v>0.0</v>
      </c>
      <c r="BZ346" s="2"/>
      <c r="CA346" s="2"/>
      <c r="CB346" s="112"/>
      <c r="CC346" s="110">
        <v>0.0</v>
      </c>
      <c r="CD346" s="112"/>
      <c r="CE346" s="110">
        <v>0.0</v>
      </c>
      <c r="CF346" s="112"/>
      <c r="CG346" s="110">
        <v>0.0</v>
      </c>
      <c r="CH346" s="112"/>
      <c r="CI346" s="110">
        <v>0.0</v>
      </c>
      <c r="CJ346" s="112"/>
      <c r="CK346" s="110">
        <v>0.0</v>
      </c>
      <c r="CL346" s="112"/>
      <c r="CM346" s="110">
        <v>0.0</v>
      </c>
      <c r="CN346" s="112"/>
      <c r="CO346" s="110">
        <v>0.0</v>
      </c>
      <c r="CP346" s="112"/>
      <c r="CQ346" s="110">
        <v>0.0</v>
      </c>
      <c r="CR346" s="113">
        <f t="shared" si="45"/>
        <v>0</v>
      </c>
      <c r="CS346" s="113">
        <f t="shared" si="26"/>
        <v>0</v>
      </c>
      <c r="CT346" s="1"/>
      <c r="CU346" s="114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16"/>
      <c r="DH346" s="116"/>
      <c r="DI346" s="116"/>
      <c r="DJ346" s="116"/>
      <c r="DK346" s="116"/>
      <c r="DL346" s="1"/>
      <c r="DM346" s="1"/>
      <c r="DN346" s="1"/>
      <c r="DO346" s="1"/>
      <c r="DP346" s="1"/>
    </row>
    <row r="347">
      <c r="A347" s="93"/>
      <c r="B347" s="244" t="s">
        <v>538</v>
      </c>
      <c r="C347" s="208">
        <v>22419.0</v>
      </c>
      <c r="D347" s="96" t="s">
        <v>593</v>
      </c>
      <c r="E347" s="97" t="str">
        <f t="shared" si="27"/>
        <v>N/A</v>
      </c>
      <c r="F347" s="98"/>
      <c r="G347" s="98"/>
      <c r="H347" s="98"/>
      <c r="I347" s="98"/>
      <c r="J347" s="98"/>
      <c r="K347" s="99"/>
      <c r="L347" s="98"/>
      <c r="M347" s="98"/>
      <c r="N347" s="98"/>
      <c r="O347" s="98"/>
      <c r="P347" s="98"/>
      <c r="Q347" s="100"/>
      <c r="R347" s="98"/>
      <c r="S347" s="98"/>
      <c r="T347" s="199">
        <v>6365.0</v>
      </c>
      <c r="U347" s="136">
        <v>2680.0</v>
      </c>
      <c r="V347" s="45"/>
      <c r="W347" s="135">
        <v>0.0</v>
      </c>
      <c r="X347" s="139" t="str">
        <f t="shared" si="162"/>
        <v>#REF!</v>
      </c>
      <c r="Y347" s="140">
        <v>0.0</v>
      </c>
      <c r="Z347" s="135">
        <v>0.0</v>
      </c>
      <c r="AA347" s="110">
        <v>0.0</v>
      </c>
      <c r="AB347" s="141">
        <v>0.0</v>
      </c>
      <c r="AC347" s="110">
        <v>0.0</v>
      </c>
      <c r="AD347" s="124">
        <v>0.0</v>
      </c>
      <c r="AE347" s="110">
        <v>0.0</v>
      </c>
      <c r="AF347" s="124">
        <v>0.0</v>
      </c>
      <c r="AG347" s="110">
        <v>0.0</v>
      </c>
      <c r="AH347" s="124">
        <v>0.0</v>
      </c>
      <c r="AI347" s="110">
        <v>0.0</v>
      </c>
      <c r="AJ347" s="124" t="str">
        <f t="shared" si="163"/>
        <v>#REF!</v>
      </c>
      <c r="AK347" s="107"/>
      <c r="AL347" s="103"/>
      <c r="AM347" s="124" t="str">
        <f t="shared" si="164"/>
        <v>#REF!</v>
      </c>
      <c r="AN347" s="107"/>
      <c r="AO347" s="103"/>
      <c r="AP347" s="124" t="str">
        <f t="shared" si="165"/>
        <v>#REF!</v>
      </c>
      <c r="AQ347" s="107"/>
      <c r="AR347" s="110">
        <v>0.0</v>
      </c>
      <c r="AS347" s="124" t="str">
        <f t="shared" si="166"/>
        <v>#REF!</v>
      </c>
      <c r="AT347" s="142">
        <v>7537.5</v>
      </c>
      <c r="AU347" s="110">
        <v>7537.5</v>
      </c>
      <c r="AV347" s="107"/>
      <c r="AW347" s="110">
        <v>0.0</v>
      </c>
      <c r="AX347" s="107"/>
      <c r="AY347" s="110">
        <v>0.0</v>
      </c>
      <c r="AZ347" s="107"/>
      <c r="BA347" s="110">
        <v>0.0</v>
      </c>
      <c r="BB347" s="124" t="str">
        <f t="shared" si="157"/>
        <v>#REF!</v>
      </c>
      <c r="BC347" s="107"/>
      <c r="BD347" s="103"/>
      <c r="BE347" s="129" t="str">
        <f t="shared" si="153"/>
        <v>#REF!</v>
      </c>
      <c r="BF347" s="107"/>
      <c r="BG347" s="103"/>
      <c r="BH347" s="124" t="str">
        <f t="shared" si="152"/>
        <v>#REF!</v>
      </c>
      <c r="BI347" s="107"/>
      <c r="BJ347" s="103"/>
      <c r="BK347" s="124" t="str">
        <f t="shared" si="160"/>
        <v>#REF!</v>
      </c>
      <c r="BL347" s="107"/>
      <c r="BM347" s="103"/>
      <c r="BN347" s="124" t="str">
        <f t="shared" si="148"/>
        <v>#REF!</v>
      </c>
      <c r="BO347" s="107"/>
      <c r="BP347" s="103"/>
      <c r="BQ347" s="107"/>
      <c r="BR347" s="103"/>
      <c r="BS347" s="117" t="str">
        <f t="shared" si="30"/>
        <v>#REF!</v>
      </c>
      <c r="BT347" s="107"/>
      <c r="BU347" s="103"/>
      <c r="BV347" s="107"/>
      <c r="BW347" s="107" t="str">
        <f t="shared" si="158"/>
        <v>#REF!</v>
      </c>
      <c r="BX347" s="112"/>
      <c r="BY347" s="110">
        <v>0.0</v>
      </c>
      <c r="BZ347" s="2"/>
      <c r="CA347" s="2"/>
      <c r="CB347" s="112"/>
      <c r="CC347" s="110">
        <v>0.0</v>
      </c>
      <c r="CD347" s="112"/>
      <c r="CE347" s="110">
        <v>0.0</v>
      </c>
      <c r="CF347" s="112"/>
      <c r="CG347" s="110">
        <v>0.0</v>
      </c>
      <c r="CH347" s="112"/>
      <c r="CI347" s="110">
        <v>0.0</v>
      </c>
      <c r="CJ347" s="112"/>
      <c r="CK347" s="110">
        <v>0.0</v>
      </c>
      <c r="CL347" s="112"/>
      <c r="CM347" s="110">
        <v>0.0</v>
      </c>
      <c r="CN347" s="112"/>
      <c r="CO347" s="110">
        <v>0.0</v>
      </c>
      <c r="CP347" s="112"/>
      <c r="CQ347" s="110">
        <v>0.0</v>
      </c>
      <c r="CR347" s="113">
        <f t="shared" si="45"/>
        <v>0</v>
      </c>
      <c r="CS347" s="113">
        <f t="shared" si="26"/>
        <v>0</v>
      </c>
      <c r="CT347" s="1"/>
      <c r="CU347" s="114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16"/>
      <c r="DH347" s="116"/>
      <c r="DI347" s="116"/>
      <c r="DJ347" s="116"/>
      <c r="DK347" s="116"/>
      <c r="DL347" s="1"/>
      <c r="DM347" s="1"/>
      <c r="DN347" s="1"/>
      <c r="DO347" s="1"/>
      <c r="DP347" s="1"/>
    </row>
    <row r="348">
      <c r="A348" s="93"/>
      <c r="B348" s="254" t="s">
        <v>594</v>
      </c>
      <c r="C348" s="208">
        <v>23440.0</v>
      </c>
      <c r="D348" s="96" t="s">
        <v>595</v>
      </c>
      <c r="E348" s="97" t="str">
        <f t="shared" si="27"/>
        <v>N/A</v>
      </c>
      <c r="F348" s="98"/>
      <c r="G348" s="98"/>
      <c r="H348" s="98"/>
      <c r="I348" s="98"/>
      <c r="J348" s="98"/>
      <c r="K348" s="99"/>
      <c r="L348" s="98"/>
      <c r="M348" s="98"/>
      <c r="N348" s="98"/>
      <c r="O348" s="98"/>
      <c r="P348" s="98"/>
      <c r="Q348" s="100"/>
      <c r="R348" s="98"/>
      <c r="S348" s="98"/>
      <c r="T348" s="45"/>
      <c r="U348" s="45"/>
      <c r="V348" s="45"/>
      <c r="W348" s="45"/>
      <c r="X348" s="139" t="str">
        <f t="shared" si="162"/>
        <v>#REF!</v>
      </c>
      <c r="Y348" s="102"/>
      <c r="Z348" s="135">
        <v>0.0</v>
      </c>
      <c r="AA348" s="110">
        <v>0.0</v>
      </c>
      <c r="AB348" s="141">
        <v>0.0</v>
      </c>
      <c r="AC348" s="110">
        <v>0.0</v>
      </c>
      <c r="AD348" s="124">
        <v>0.0</v>
      </c>
      <c r="AE348" s="110">
        <v>0.0</v>
      </c>
      <c r="AF348" s="124">
        <v>0.0</v>
      </c>
      <c r="AG348" s="110">
        <v>0.0</v>
      </c>
      <c r="AH348" s="124">
        <v>0.0</v>
      </c>
      <c r="AI348" s="110">
        <v>0.0</v>
      </c>
      <c r="AJ348" s="124" t="str">
        <f t="shared" si="163"/>
        <v>#REF!</v>
      </c>
      <c r="AK348" s="107"/>
      <c r="AL348" s="103"/>
      <c r="AM348" s="124" t="str">
        <f t="shared" si="164"/>
        <v>#REF!</v>
      </c>
      <c r="AN348" s="107"/>
      <c r="AO348" s="103"/>
      <c r="AP348" s="124" t="str">
        <f t="shared" si="165"/>
        <v>#REF!</v>
      </c>
      <c r="AQ348" s="107"/>
      <c r="AR348" s="110">
        <v>0.0</v>
      </c>
      <c r="AS348" s="124" t="str">
        <f t="shared" si="166"/>
        <v>#REF!</v>
      </c>
      <c r="AT348" s="107"/>
      <c r="AU348" s="110">
        <v>0.0</v>
      </c>
      <c r="AV348" s="107"/>
      <c r="AW348" s="110">
        <v>0.0</v>
      </c>
      <c r="AX348" s="107"/>
      <c r="AY348" s="110">
        <v>0.0</v>
      </c>
      <c r="AZ348" s="107"/>
      <c r="BA348" s="110">
        <v>0.0</v>
      </c>
      <c r="BB348" s="124" t="str">
        <f t="shared" si="157"/>
        <v>#REF!</v>
      </c>
      <c r="BC348" s="107"/>
      <c r="BD348" s="103"/>
      <c r="BE348" s="129" t="str">
        <f t="shared" si="153"/>
        <v>#REF!</v>
      </c>
      <c r="BF348" s="107"/>
      <c r="BG348" s="103"/>
      <c r="BH348" s="124" t="str">
        <f t="shared" si="152"/>
        <v>#REF!</v>
      </c>
      <c r="BI348" s="107"/>
      <c r="BJ348" s="103"/>
      <c r="BK348" s="124" t="str">
        <f t="shared" si="160"/>
        <v>#REF!</v>
      </c>
      <c r="BL348" s="107"/>
      <c r="BM348" s="103"/>
      <c r="BN348" s="124" t="str">
        <f t="shared" si="148"/>
        <v>#REF!</v>
      </c>
      <c r="BO348" s="107"/>
      <c r="BP348" s="103"/>
      <c r="BQ348" s="107"/>
      <c r="BR348" s="103"/>
      <c r="BS348" s="107" t="str">
        <f t="shared" si="30"/>
        <v>#REF!</v>
      </c>
      <c r="BT348" s="107"/>
      <c r="BU348" s="103"/>
      <c r="BV348" s="107"/>
      <c r="BW348" s="107" t="str">
        <f t="shared" si="158"/>
        <v>#REF!</v>
      </c>
      <c r="BX348" s="112"/>
      <c r="BY348" s="110">
        <v>0.0</v>
      </c>
      <c r="BZ348" s="2"/>
      <c r="CA348" s="2"/>
      <c r="CB348" s="112"/>
      <c r="CC348" s="110">
        <v>0.0</v>
      </c>
      <c r="CD348" s="112"/>
      <c r="CE348" s="110">
        <v>0.0</v>
      </c>
      <c r="CF348" s="112"/>
      <c r="CG348" s="110">
        <v>0.0</v>
      </c>
      <c r="CH348" s="112"/>
      <c r="CI348" s="110">
        <v>0.0</v>
      </c>
      <c r="CJ348" s="112"/>
      <c r="CK348" s="110">
        <v>0.0</v>
      </c>
      <c r="CL348" s="112"/>
      <c r="CM348" s="110">
        <v>0.0</v>
      </c>
      <c r="CN348" s="112"/>
      <c r="CO348" s="110">
        <v>0.0</v>
      </c>
      <c r="CP348" s="112"/>
      <c r="CQ348" s="110">
        <v>0.0</v>
      </c>
      <c r="CR348" s="113">
        <f t="shared" si="45"/>
        <v>0</v>
      </c>
      <c r="CS348" s="113">
        <f t="shared" si="26"/>
        <v>0</v>
      </c>
      <c r="CT348" s="1"/>
      <c r="CU348" s="114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16"/>
      <c r="DH348" s="116"/>
      <c r="DI348" s="116"/>
      <c r="DJ348" s="116"/>
      <c r="DK348" s="116"/>
      <c r="DL348" s="1"/>
      <c r="DM348" s="1"/>
      <c r="DN348" s="1"/>
      <c r="DO348" s="1"/>
      <c r="DP348" s="1"/>
    </row>
    <row r="349">
      <c r="A349" s="93"/>
      <c r="B349" s="255" t="s">
        <v>596</v>
      </c>
      <c r="C349" s="208">
        <v>23489.0</v>
      </c>
      <c r="D349" s="96" t="s">
        <v>597</v>
      </c>
      <c r="E349" s="97" t="str">
        <f t="shared" si="27"/>
        <v>N/A</v>
      </c>
      <c r="F349" s="98"/>
      <c r="G349" s="98"/>
      <c r="H349" s="98"/>
      <c r="I349" s="98"/>
      <c r="J349" s="98"/>
      <c r="K349" s="99"/>
      <c r="L349" s="98"/>
      <c r="M349" s="98"/>
      <c r="N349" s="98"/>
      <c r="O349" s="98"/>
      <c r="P349" s="98"/>
      <c r="Q349" s="100"/>
      <c r="R349" s="98"/>
      <c r="S349" s="98"/>
      <c r="T349" s="45"/>
      <c r="U349" s="45"/>
      <c r="V349" s="45"/>
      <c r="W349" s="45"/>
      <c r="X349" s="101"/>
      <c r="Y349" s="102"/>
      <c r="Z349" s="45"/>
      <c r="AA349" s="103"/>
      <c r="AB349" s="123"/>
      <c r="AC349" s="103"/>
      <c r="AD349" s="106"/>
      <c r="AE349" s="103"/>
      <c r="AF349" s="107"/>
      <c r="AG349" s="103"/>
      <c r="AH349" s="124">
        <v>0.0</v>
      </c>
      <c r="AI349" s="110">
        <v>0.0</v>
      </c>
      <c r="AJ349" s="124" t="str">
        <f t="shared" si="163"/>
        <v>#REF!</v>
      </c>
      <c r="AK349" s="142">
        <v>10387.880000000001</v>
      </c>
      <c r="AL349" s="110">
        <v>10387.880000000001</v>
      </c>
      <c r="AM349" s="124" t="str">
        <f t="shared" si="164"/>
        <v>#REF!</v>
      </c>
      <c r="AN349" s="124">
        <v>0.0</v>
      </c>
      <c r="AO349" s="110">
        <v>0.0</v>
      </c>
      <c r="AP349" s="124" t="str">
        <f t="shared" si="165"/>
        <v>#REF!</v>
      </c>
      <c r="AQ349" s="124">
        <v>0.0</v>
      </c>
      <c r="AR349" s="110">
        <v>0.0</v>
      </c>
      <c r="AS349" s="242" t="str">
        <f t="shared" si="166"/>
        <v>#REF!</v>
      </c>
      <c r="AT349" s="107"/>
      <c r="AU349" s="110">
        <v>0.0</v>
      </c>
      <c r="AV349" s="107"/>
      <c r="AW349" s="110">
        <v>0.0</v>
      </c>
      <c r="AX349" s="107"/>
      <c r="AY349" s="110">
        <v>0.0</v>
      </c>
      <c r="AZ349" s="107"/>
      <c r="BA349" s="110">
        <v>0.0</v>
      </c>
      <c r="BB349" s="124" t="str">
        <f t="shared" si="157"/>
        <v>#REF!</v>
      </c>
      <c r="BC349" s="107"/>
      <c r="BD349" s="103"/>
      <c r="BE349" s="129" t="str">
        <f t="shared" si="153"/>
        <v>#REF!</v>
      </c>
      <c r="BF349" s="107"/>
      <c r="BG349" s="103"/>
      <c r="BH349" s="124" t="str">
        <f t="shared" si="152"/>
        <v>#REF!</v>
      </c>
      <c r="BI349" s="107"/>
      <c r="BJ349" s="103"/>
      <c r="BK349" s="124" t="str">
        <f t="shared" si="160"/>
        <v>#REF!</v>
      </c>
      <c r="BL349" s="107"/>
      <c r="BM349" s="103"/>
      <c r="BN349" s="124" t="str">
        <f t="shared" si="148"/>
        <v>#REF!</v>
      </c>
      <c r="BO349" s="107"/>
      <c r="BP349" s="103"/>
      <c r="BQ349" s="107"/>
      <c r="BR349" s="103"/>
      <c r="BS349" s="107" t="str">
        <f t="shared" si="30"/>
        <v>#REF!</v>
      </c>
      <c r="BT349" s="107"/>
      <c r="BU349" s="103"/>
      <c r="BV349" s="107"/>
      <c r="BW349" s="107" t="str">
        <f t="shared" si="158"/>
        <v>#REF!</v>
      </c>
      <c r="BX349" s="112"/>
      <c r="BY349" s="110">
        <v>0.0</v>
      </c>
      <c r="BZ349" s="2"/>
      <c r="CA349" s="2"/>
      <c r="CB349" s="112"/>
      <c r="CC349" s="110">
        <v>0.0</v>
      </c>
      <c r="CD349" s="112"/>
      <c r="CE349" s="110">
        <v>0.0</v>
      </c>
      <c r="CF349" s="112"/>
      <c r="CG349" s="110">
        <v>0.0</v>
      </c>
      <c r="CH349" s="112"/>
      <c r="CI349" s="110">
        <v>0.0</v>
      </c>
      <c r="CJ349" s="112"/>
      <c r="CK349" s="110">
        <v>0.0</v>
      </c>
      <c r="CL349" s="112"/>
      <c r="CM349" s="110">
        <v>0.0</v>
      </c>
      <c r="CN349" s="112"/>
      <c r="CO349" s="110">
        <v>0.0</v>
      </c>
      <c r="CP349" s="112"/>
      <c r="CQ349" s="110">
        <v>0.0</v>
      </c>
      <c r="CR349" s="113">
        <f t="shared" si="45"/>
        <v>0</v>
      </c>
      <c r="CS349" s="113">
        <f t="shared" si="26"/>
        <v>0</v>
      </c>
      <c r="CT349" s="1"/>
      <c r="CU349" s="114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16"/>
      <c r="DH349" s="116"/>
      <c r="DI349" s="116"/>
      <c r="DJ349" s="116"/>
      <c r="DK349" s="116"/>
      <c r="DL349" s="1"/>
      <c r="DM349" s="1"/>
      <c r="DN349" s="1"/>
      <c r="DO349" s="1"/>
      <c r="DP349" s="1"/>
    </row>
    <row r="350">
      <c r="A350" s="93"/>
      <c r="B350" s="94" t="s">
        <v>154</v>
      </c>
      <c r="C350" s="208" t="s">
        <v>598</v>
      </c>
      <c r="D350" s="256" t="s">
        <v>599</v>
      </c>
      <c r="E350" s="97" t="str">
        <f t="shared" si="27"/>
        <v>N/A</v>
      </c>
      <c r="F350" s="98"/>
      <c r="G350" s="98"/>
      <c r="H350" s="98"/>
      <c r="I350" s="98"/>
      <c r="J350" s="98"/>
      <c r="K350" s="99"/>
      <c r="L350" s="98"/>
      <c r="M350" s="98"/>
      <c r="N350" s="98"/>
      <c r="O350" s="98"/>
      <c r="P350" s="98"/>
      <c r="Q350" s="100"/>
      <c r="R350" s="98"/>
      <c r="S350" s="98"/>
      <c r="T350" s="45"/>
      <c r="U350" s="45"/>
      <c r="V350" s="45"/>
      <c r="W350" s="45"/>
      <c r="X350" s="101"/>
      <c r="Y350" s="102"/>
      <c r="Z350" s="45"/>
      <c r="AA350" s="103"/>
      <c r="AB350" s="104"/>
      <c r="AC350" s="105"/>
      <c r="AD350" s="106"/>
      <c r="AE350" s="103"/>
      <c r="AF350" s="106"/>
      <c r="AG350" s="103"/>
      <c r="AH350" s="107"/>
      <c r="AI350" s="103"/>
      <c r="AJ350" s="107"/>
      <c r="AK350" s="106"/>
      <c r="AL350" s="103"/>
      <c r="AM350" s="107"/>
      <c r="AN350" s="107"/>
      <c r="AO350" s="103"/>
      <c r="AP350" s="107"/>
      <c r="AQ350" s="108"/>
      <c r="AR350" s="103"/>
      <c r="AS350" s="107"/>
      <c r="AT350" s="107"/>
      <c r="AU350" s="103"/>
      <c r="AV350" s="242">
        <v>0.0</v>
      </c>
      <c r="AW350" s="103"/>
      <c r="AX350" s="242">
        <v>1.0</v>
      </c>
      <c r="AY350" s="103"/>
      <c r="AZ350" s="107"/>
      <c r="BA350" s="103"/>
      <c r="BB350" s="124" t="str">
        <f t="shared" si="157"/>
        <v>#REF!</v>
      </c>
      <c r="BC350" s="107"/>
      <c r="BD350" s="103"/>
      <c r="BE350" s="129" t="str">
        <f t="shared" si="153"/>
        <v>#REF!</v>
      </c>
      <c r="BF350" s="107"/>
      <c r="BG350" s="103"/>
      <c r="BH350" s="124" t="str">
        <f t="shared" si="152"/>
        <v>#REF!</v>
      </c>
      <c r="BI350" s="107"/>
      <c r="BJ350" s="103"/>
      <c r="BK350" s="124" t="str">
        <f t="shared" si="160"/>
        <v>#REF!</v>
      </c>
      <c r="BL350" s="107"/>
      <c r="BM350" s="103"/>
      <c r="BN350" s="124" t="str">
        <f t="shared" si="148"/>
        <v>#REF!</v>
      </c>
      <c r="BO350" s="107"/>
      <c r="BP350" s="103"/>
      <c r="BQ350" s="107"/>
      <c r="BR350" s="103"/>
      <c r="BS350" s="107" t="str">
        <f t="shared" si="30"/>
        <v>#REF!</v>
      </c>
      <c r="BT350" s="107"/>
      <c r="BU350" s="103"/>
      <c r="BV350" s="107"/>
      <c r="BW350" s="117" t="str">
        <f t="shared" ref="BW350:BW367" si="167">IFNA(SUM(BT350-VLOOKUP($D350,'3.17.25 - WIP PROJECTIONS'!$D$2:$BX$214,69,FALSE)), BT350)</f>
        <v>#REF!</v>
      </c>
      <c r="BX350" s="112"/>
      <c r="BY350" s="110">
        <v>0.0</v>
      </c>
      <c r="BZ350" s="2"/>
      <c r="CA350" s="2"/>
      <c r="CB350" s="112"/>
      <c r="CC350" s="110">
        <v>0.0</v>
      </c>
      <c r="CD350" s="112"/>
      <c r="CE350" s="110">
        <v>0.0</v>
      </c>
      <c r="CF350" s="112"/>
      <c r="CG350" s="110">
        <v>0.0</v>
      </c>
      <c r="CH350" s="112"/>
      <c r="CI350" s="110">
        <v>0.0</v>
      </c>
      <c r="CJ350" s="112"/>
      <c r="CK350" s="110">
        <v>0.0</v>
      </c>
      <c r="CL350" s="112"/>
      <c r="CM350" s="110">
        <v>0.0</v>
      </c>
      <c r="CN350" s="112"/>
      <c r="CO350" s="110">
        <v>0.0</v>
      </c>
      <c r="CP350" s="112"/>
      <c r="CQ350" s="110">
        <v>0.0</v>
      </c>
      <c r="CR350" s="113">
        <f t="shared" si="45"/>
        <v>0</v>
      </c>
      <c r="CS350" s="113">
        <f t="shared" si="26"/>
        <v>0</v>
      </c>
      <c r="CT350" s="1"/>
      <c r="CU350" s="114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16"/>
      <c r="DH350" s="116"/>
      <c r="DI350" s="116"/>
      <c r="DJ350" s="116"/>
      <c r="DK350" s="116"/>
      <c r="DL350" s="1"/>
      <c r="DM350" s="1"/>
      <c r="DN350" s="1"/>
      <c r="DO350" s="1"/>
      <c r="DP350" s="1"/>
    </row>
    <row r="351">
      <c r="A351" s="93"/>
      <c r="B351" s="94" t="s">
        <v>154</v>
      </c>
      <c r="C351" s="208" t="s">
        <v>600</v>
      </c>
      <c r="D351" s="96" t="s">
        <v>601</v>
      </c>
      <c r="E351" s="97" t="str">
        <f t="shared" si="27"/>
        <v>N/A</v>
      </c>
      <c r="F351" s="98"/>
      <c r="G351" s="98"/>
      <c r="H351" s="98"/>
      <c r="I351" s="98"/>
      <c r="J351" s="98"/>
      <c r="K351" s="99"/>
      <c r="L351" s="98"/>
      <c r="M351" s="98"/>
      <c r="N351" s="98"/>
      <c r="O351" s="98"/>
      <c r="P351" s="98"/>
      <c r="Q351" s="100"/>
      <c r="R351" s="98"/>
      <c r="S351" s="98"/>
      <c r="T351" s="45"/>
      <c r="U351" s="45"/>
      <c r="V351" s="45"/>
      <c r="W351" s="98"/>
      <c r="X351" s="101"/>
      <c r="Y351" s="102"/>
      <c r="Z351" s="98"/>
      <c r="AA351" s="103"/>
      <c r="AB351" s="123"/>
      <c r="AC351" s="103"/>
      <c r="AD351" s="107"/>
      <c r="AE351" s="103"/>
      <c r="AF351" s="107"/>
      <c r="AG351" s="103"/>
      <c r="AH351" s="107"/>
      <c r="AI351" s="103"/>
      <c r="AJ351" s="107"/>
      <c r="AK351" s="107"/>
      <c r="AL351" s="103"/>
      <c r="AM351" s="107"/>
      <c r="AN351" s="107"/>
      <c r="AO351" s="103"/>
      <c r="AP351" s="107"/>
      <c r="AQ351" s="107"/>
      <c r="AR351" s="103"/>
      <c r="AS351" s="107"/>
      <c r="AT351" s="107"/>
      <c r="AU351" s="103"/>
      <c r="AV351" s="107"/>
      <c r="AW351" s="103"/>
      <c r="AX351" s="107"/>
      <c r="AY351" s="110">
        <v>0.0</v>
      </c>
      <c r="AZ351" s="144">
        <v>0.0</v>
      </c>
      <c r="BA351" s="110">
        <v>0.0</v>
      </c>
      <c r="BB351" s="124" t="str">
        <f t="shared" si="157"/>
        <v>#REF!</v>
      </c>
      <c r="BC351" s="107"/>
      <c r="BD351" s="103"/>
      <c r="BE351" s="129" t="str">
        <f t="shared" si="153"/>
        <v>#REF!</v>
      </c>
      <c r="BF351" s="107"/>
      <c r="BG351" s="103"/>
      <c r="BH351" s="124" t="str">
        <f t="shared" si="152"/>
        <v>#REF!</v>
      </c>
      <c r="BI351" s="107"/>
      <c r="BJ351" s="103"/>
      <c r="BK351" s="124" t="str">
        <f t="shared" si="160"/>
        <v>#REF!</v>
      </c>
      <c r="BL351" s="107"/>
      <c r="BM351" s="103"/>
      <c r="BN351" s="124" t="str">
        <f t="shared" si="148"/>
        <v>#REF!</v>
      </c>
      <c r="BO351" s="107"/>
      <c r="BP351" s="103"/>
      <c r="BQ351" s="107"/>
      <c r="BR351" s="103"/>
      <c r="BS351" s="107" t="str">
        <f t="shared" si="30"/>
        <v>#REF!</v>
      </c>
      <c r="BT351" s="107"/>
      <c r="BU351" s="103"/>
      <c r="BV351" s="107"/>
      <c r="BW351" s="117" t="str">
        <f t="shared" si="167"/>
        <v>#REF!</v>
      </c>
      <c r="BX351" s="112"/>
      <c r="BY351" s="110">
        <v>0.0</v>
      </c>
      <c r="BZ351" s="2"/>
      <c r="CA351" s="2"/>
      <c r="CB351" s="112"/>
      <c r="CC351" s="110">
        <v>0.0</v>
      </c>
      <c r="CD351" s="112"/>
      <c r="CE351" s="110">
        <v>0.0</v>
      </c>
      <c r="CF351" s="112"/>
      <c r="CG351" s="110">
        <v>0.0</v>
      </c>
      <c r="CH351" s="112"/>
      <c r="CI351" s="110">
        <v>0.0</v>
      </c>
      <c r="CJ351" s="112"/>
      <c r="CK351" s="110">
        <v>0.0</v>
      </c>
      <c r="CL351" s="112"/>
      <c r="CM351" s="110">
        <v>0.0</v>
      </c>
      <c r="CN351" s="112"/>
      <c r="CO351" s="110">
        <v>0.0</v>
      </c>
      <c r="CP351" s="112"/>
      <c r="CQ351" s="110">
        <v>0.0</v>
      </c>
      <c r="CR351" s="113">
        <f t="shared" si="45"/>
        <v>0</v>
      </c>
      <c r="CS351" s="113">
        <f t="shared" si="26"/>
        <v>0</v>
      </c>
      <c r="CT351" s="1"/>
      <c r="CU351" s="114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16"/>
      <c r="DH351" s="116"/>
      <c r="DI351" s="116"/>
      <c r="DJ351" s="116"/>
      <c r="DK351" s="116"/>
      <c r="DL351" s="1"/>
      <c r="DM351" s="1"/>
      <c r="DN351" s="1"/>
      <c r="DO351" s="1"/>
      <c r="DP351" s="1"/>
    </row>
    <row r="352">
      <c r="A352" s="93"/>
      <c r="B352" s="94" t="s">
        <v>154</v>
      </c>
      <c r="C352" s="208" t="s">
        <v>602</v>
      </c>
      <c r="D352" s="96" t="s">
        <v>603</v>
      </c>
      <c r="E352" s="97" t="str">
        <f t="shared" si="27"/>
        <v>N/A</v>
      </c>
      <c r="F352" s="98"/>
      <c r="G352" s="98"/>
      <c r="H352" s="98"/>
      <c r="I352" s="98"/>
      <c r="J352" s="98"/>
      <c r="K352" s="99"/>
      <c r="L352" s="98"/>
      <c r="M352" s="98"/>
      <c r="N352" s="98"/>
      <c r="O352" s="98"/>
      <c r="P352" s="45"/>
      <c r="Q352" s="100"/>
      <c r="R352" s="98"/>
      <c r="S352" s="98"/>
      <c r="T352" s="45"/>
      <c r="U352" s="45"/>
      <c r="V352" s="45"/>
      <c r="W352" s="45"/>
      <c r="X352" s="101"/>
      <c r="Y352" s="102"/>
      <c r="Z352" s="45"/>
      <c r="AA352" s="103"/>
      <c r="AB352" s="123"/>
      <c r="AC352" s="103"/>
      <c r="AD352" s="107"/>
      <c r="AE352" s="103"/>
      <c r="AF352" s="128"/>
      <c r="AG352" s="103"/>
      <c r="AH352" s="107"/>
      <c r="AI352" s="103"/>
      <c r="AJ352" s="107"/>
      <c r="AK352" s="107"/>
      <c r="AL352" s="103"/>
      <c r="AM352" s="107"/>
      <c r="AN352" s="107"/>
      <c r="AO352" s="103"/>
      <c r="AP352" s="107"/>
      <c r="AQ352" s="107"/>
      <c r="AR352" s="103"/>
      <c r="AS352" s="124" t="str">
        <f t="shared" ref="AS352:AS354" si="168">IFNA(SUM(AQ352-VLOOKUP($D352,' 5.6.24 - WIP PROJECTIONS'!$D$2:$AV$214,39,FALSE)), "JOB NOT LISTED PRV WK")</f>
        <v>#REF!</v>
      </c>
      <c r="AT352" s="124">
        <v>0.0</v>
      </c>
      <c r="AU352" s="103"/>
      <c r="AV352" s="242">
        <v>0.0</v>
      </c>
      <c r="AW352" s="103"/>
      <c r="AX352" s="242">
        <v>0.0</v>
      </c>
      <c r="AY352" s="110">
        <v>0.0</v>
      </c>
      <c r="AZ352" s="242">
        <v>0.0</v>
      </c>
      <c r="BA352" s="110">
        <v>0.0</v>
      </c>
      <c r="BB352" s="124" t="str">
        <f t="shared" si="157"/>
        <v>#REF!</v>
      </c>
      <c r="BC352" s="242">
        <v>1.0</v>
      </c>
      <c r="BD352" s="103"/>
      <c r="BE352" s="129" t="str">
        <f t="shared" si="153"/>
        <v>#REF!</v>
      </c>
      <c r="BF352" s="107"/>
      <c r="BG352" s="103"/>
      <c r="BH352" s="124" t="str">
        <f t="shared" si="152"/>
        <v>#REF!</v>
      </c>
      <c r="BI352" s="107"/>
      <c r="BJ352" s="103"/>
      <c r="BK352" s="124" t="str">
        <f t="shared" si="160"/>
        <v>#REF!</v>
      </c>
      <c r="BL352" s="107"/>
      <c r="BM352" s="103"/>
      <c r="BN352" s="124" t="str">
        <f t="shared" si="148"/>
        <v>#REF!</v>
      </c>
      <c r="BO352" s="107"/>
      <c r="BP352" s="103"/>
      <c r="BQ352" s="107"/>
      <c r="BR352" s="103"/>
      <c r="BS352" s="107" t="str">
        <f t="shared" si="30"/>
        <v>#REF!</v>
      </c>
      <c r="BT352" s="107"/>
      <c r="BU352" s="103"/>
      <c r="BV352" s="107"/>
      <c r="BW352" s="117" t="str">
        <f t="shared" si="167"/>
        <v>#REF!</v>
      </c>
      <c r="BX352" s="112"/>
      <c r="BY352" s="110">
        <v>0.0</v>
      </c>
      <c r="BZ352" s="2"/>
      <c r="CA352" s="2"/>
      <c r="CB352" s="112"/>
      <c r="CC352" s="110">
        <v>0.0</v>
      </c>
      <c r="CD352" s="112"/>
      <c r="CE352" s="110">
        <v>0.0</v>
      </c>
      <c r="CF352" s="112"/>
      <c r="CG352" s="110">
        <v>0.0</v>
      </c>
      <c r="CH352" s="112"/>
      <c r="CI352" s="110">
        <v>0.0</v>
      </c>
      <c r="CJ352" s="112"/>
      <c r="CK352" s="110">
        <v>0.0</v>
      </c>
      <c r="CL352" s="112"/>
      <c r="CM352" s="110">
        <v>0.0</v>
      </c>
      <c r="CN352" s="112"/>
      <c r="CO352" s="110">
        <v>0.0</v>
      </c>
      <c r="CP352" s="112"/>
      <c r="CQ352" s="110">
        <v>0.0</v>
      </c>
      <c r="CR352" s="113">
        <f t="shared" si="45"/>
        <v>0</v>
      </c>
      <c r="CS352" s="113">
        <f t="shared" si="26"/>
        <v>0</v>
      </c>
      <c r="CT352" s="1"/>
      <c r="CU352" s="114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16"/>
      <c r="DH352" s="116"/>
      <c r="DI352" s="116"/>
      <c r="DJ352" s="116"/>
      <c r="DK352" s="116"/>
      <c r="DL352" s="1"/>
      <c r="DM352" s="1"/>
      <c r="DN352" s="1"/>
      <c r="DO352" s="1"/>
      <c r="DP352" s="1"/>
    </row>
    <row r="353">
      <c r="A353" s="93"/>
      <c r="B353" s="94" t="s">
        <v>154</v>
      </c>
      <c r="C353" s="208" t="s">
        <v>604</v>
      </c>
      <c r="D353" s="96" t="s">
        <v>605</v>
      </c>
      <c r="E353" s="97" t="str">
        <f t="shared" si="27"/>
        <v>N/A</v>
      </c>
      <c r="F353" s="98"/>
      <c r="G353" s="98"/>
      <c r="H353" s="98"/>
      <c r="I353" s="98"/>
      <c r="J353" s="98"/>
      <c r="K353" s="99"/>
      <c r="L353" s="98"/>
      <c r="M353" s="98"/>
      <c r="N353" s="98"/>
      <c r="O353" s="98"/>
      <c r="P353" s="98"/>
      <c r="Q353" s="100"/>
      <c r="R353" s="98"/>
      <c r="S353" s="98"/>
      <c r="T353" s="45"/>
      <c r="U353" s="45"/>
      <c r="V353" s="45"/>
      <c r="W353" s="45"/>
      <c r="X353" s="101"/>
      <c r="Y353" s="102"/>
      <c r="Z353" s="45"/>
      <c r="AA353" s="103"/>
      <c r="AB353" s="123"/>
      <c r="AC353" s="103"/>
      <c r="AD353" s="106"/>
      <c r="AE353" s="103"/>
      <c r="AF353" s="107"/>
      <c r="AG353" s="103"/>
      <c r="AH353" s="107"/>
      <c r="AI353" s="103"/>
      <c r="AJ353" s="107"/>
      <c r="AK353" s="106"/>
      <c r="AL353" s="103"/>
      <c r="AM353" s="107"/>
      <c r="AN353" s="107"/>
      <c r="AO353" s="103"/>
      <c r="AP353" s="107"/>
      <c r="AQ353" s="106"/>
      <c r="AR353" s="103"/>
      <c r="AS353" s="124" t="str">
        <f t="shared" si="168"/>
        <v>#REF!</v>
      </c>
      <c r="AT353" s="142">
        <v>4237.2</v>
      </c>
      <c r="AU353" s="110">
        <v>4237.2</v>
      </c>
      <c r="AV353" s="107"/>
      <c r="AW353" s="103"/>
      <c r="AX353" s="130">
        <v>0.0</v>
      </c>
      <c r="AY353" s="110">
        <v>2500.0</v>
      </c>
      <c r="AZ353" s="107"/>
      <c r="BA353" s="103"/>
      <c r="BB353" s="124" t="str">
        <f t="shared" si="157"/>
        <v>#REF!</v>
      </c>
      <c r="BC353" s="107"/>
      <c r="BD353" s="103"/>
      <c r="BE353" s="129" t="str">
        <f t="shared" si="153"/>
        <v>#REF!</v>
      </c>
      <c r="BF353" s="107"/>
      <c r="BG353" s="103"/>
      <c r="BH353" s="124" t="str">
        <f t="shared" si="152"/>
        <v>#REF!</v>
      </c>
      <c r="BI353" s="107"/>
      <c r="BJ353" s="103"/>
      <c r="BK353" s="124" t="str">
        <f t="shared" si="160"/>
        <v>#REF!</v>
      </c>
      <c r="BL353" s="107"/>
      <c r="BM353" s="103"/>
      <c r="BN353" s="124" t="str">
        <f t="shared" si="148"/>
        <v>#REF!</v>
      </c>
      <c r="BO353" s="107"/>
      <c r="BP353" s="103"/>
      <c r="BQ353" s="107"/>
      <c r="BR353" s="103"/>
      <c r="BS353" s="107" t="str">
        <f t="shared" si="30"/>
        <v>#REF!</v>
      </c>
      <c r="BT353" s="107"/>
      <c r="BU353" s="103"/>
      <c r="BV353" s="107"/>
      <c r="BW353" s="117" t="str">
        <f t="shared" si="167"/>
        <v>#REF!</v>
      </c>
      <c r="BX353" s="112"/>
      <c r="BY353" s="110">
        <v>0.0</v>
      </c>
      <c r="BZ353" s="2"/>
      <c r="CA353" s="2"/>
      <c r="CB353" s="112"/>
      <c r="CC353" s="110">
        <v>0.0</v>
      </c>
      <c r="CD353" s="112"/>
      <c r="CE353" s="110">
        <v>0.0</v>
      </c>
      <c r="CF353" s="112"/>
      <c r="CG353" s="110">
        <v>0.0</v>
      </c>
      <c r="CH353" s="112"/>
      <c r="CI353" s="110">
        <v>0.0</v>
      </c>
      <c r="CJ353" s="112"/>
      <c r="CK353" s="110">
        <v>0.0</v>
      </c>
      <c r="CL353" s="112"/>
      <c r="CM353" s="110">
        <v>0.0</v>
      </c>
      <c r="CN353" s="112"/>
      <c r="CO353" s="110">
        <v>0.0</v>
      </c>
      <c r="CP353" s="112"/>
      <c r="CQ353" s="110">
        <v>0.0</v>
      </c>
      <c r="CR353" s="113">
        <f t="shared" si="45"/>
        <v>0</v>
      </c>
      <c r="CS353" s="113">
        <f t="shared" si="26"/>
        <v>0</v>
      </c>
      <c r="CT353" s="1"/>
      <c r="CU353" s="114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16"/>
      <c r="DH353" s="116"/>
      <c r="DI353" s="116"/>
      <c r="DJ353" s="116"/>
      <c r="DK353" s="116"/>
      <c r="DL353" s="1"/>
      <c r="DM353" s="1"/>
      <c r="DN353" s="1"/>
      <c r="DO353" s="1"/>
      <c r="DP353" s="1"/>
    </row>
    <row r="354">
      <c r="A354" s="93"/>
      <c r="B354" s="94" t="s">
        <v>154</v>
      </c>
      <c r="C354" s="208" t="s">
        <v>494</v>
      </c>
      <c r="D354" s="96" t="s">
        <v>606</v>
      </c>
      <c r="E354" s="97" t="str">
        <f t="shared" si="27"/>
        <v>N/A</v>
      </c>
      <c r="F354" s="98"/>
      <c r="G354" s="98"/>
      <c r="H354" s="98"/>
      <c r="I354" s="98"/>
      <c r="J354" s="98"/>
      <c r="K354" s="99"/>
      <c r="L354" s="98"/>
      <c r="M354" s="98"/>
      <c r="N354" s="98"/>
      <c r="O354" s="98"/>
      <c r="P354" s="98"/>
      <c r="Q354" s="47"/>
      <c r="R354" s="98"/>
      <c r="S354" s="45"/>
      <c r="T354" s="160"/>
      <c r="U354" s="160"/>
      <c r="V354" s="160"/>
      <c r="W354" s="98"/>
      <c r="X354" s="101"/>
      <c r="Y354" s="102"/>
      <c r="Z354" s="98"/>
      <c r="AA354" s="103"/>
      <c r="AB354" s="123"/>
      <c r="AC354" s="103"/>
      <c r="AD354" s="107"/>
      <c r="AE354" s="103"/>
      <c r="AF354" s="107"/>
      <c r="AG354" s="103"/>
      <c r="AH354" s="243"/>
      <c r="AI354" s="103"/>
      <c r="AJ354" s="107"/>
      <c r="AK354" s="107"/>
      <c r="AL354" s="103"/>
      <c r="AM354" s="150" t="str">
        <f>IFNA(SUM(AK354-VLOOKUP($D354,'2.20.24 - WIP PROJECTIONS'!$D$2:$AO$214,33,FALSE)), "JOB NOT LISTED PRV WK")</f>
        <v>#REF!</v>
      </c>
      <c r="AN354" s="107"/>
      <c r="AO354" s="103"/>
      <c r="AP354" s="124" t="str">
        <f>IFNA(SUM(AN354-VLOOKUP($D354,'4.1.24 - WIP PROJECTIONS'!$D$2:$AO$214,36,FALSE)), "JOB NOT LISTED PRV WK")</f>
        <v>#REF!</v>
      </c>
      <c r="AQ354" s="242">
        <v>1.0</v>
      </c>
      <c r="AR354" s="110">
        <v>0.0</v>
      </c>
      <c r="AS354" s="242" t="str">
        <f t="shared" si="168"/>
        <v>#REF!</v>
      </c>
      <c r="AT354" s="107"/>
      <c r="AU354" s="110">
        <v>0.0</v>
      </c>
      <c r="AV354" s="242">
        <v>0.0</v>
      </c>
      <c r="AW354" s="110">
        <v>0.0</v>
      </c>
      <c r="AX354" s="242">
        <v>1.0</v>
      </c>
      <c r="AY354" s="110">
        <v>0.0</v>
      </c>
      <c r="AZ354" s="242">
        <v>1.0</v>
      </c>
      <c r="BA354" s="110">
        <v>0.0</v>
      </c>
      <c r="BB354" s="124" t="str">
        <f t="shared" si="157"/>
        <v>#REF!</v>
      </c>
      <c r="BC354" s="107"/>
      <c r="BD354" s="103"/>
      <c r="BE354" s="129" t="str">
        <f t="shared" si="153"/>
        <v>#REF!</v>
      </c>
      <c r="BF354" s="107"/>
      <c r="BG354" s="103"/>
      <c r="BH354" s="124" t="str">
        <f t="shared" si="152"/>
        <v>#REF!</v>
      </c>
      <c r="BI354" s="107"/>
      <c r="BJ354" s="103"/>
      <c r="BK354" s="124" t="str">
        <f t="shared" si="160"/>
        <v>#REF!</v>
      </c>
      <c r="BL354" s="107"/>
      <c r="BM354" s="103"/>
      <c r="BN354" s="124" t="str">
        <f t="shared" si="148"/>
        <v>#REF!</v>
      </c>
      <c r="BO354" s="107"/>
      <c r="BP354" s="103"/>
      <c r="BQ354" s="107"/>
      <c r="BR354" s="103"/>
      <c r="BS354" s="107" t="str">
        <f t="shared" si="30"/>
        <v>#REF!</v>
      </c>
      <c r="BT354" s="107"/>
      <c r="BU354" s="103"/>
      <c r="BV354" s="107"/>
      <c r="BW354" s="117" t="str">
        <f t="shared" si="167"/>
        <v>#REF!</v>
      </c>
      <c r="BX354" s="112"/>
      <c r="BY354" s="110">
        <v>0.0</v>
      </c>
      <c r="BZ354" s="2"/>
      <c r="CA354" s="2"/>
      <c r="CB354" s="112"/>
      <c r="CC354" s="110">
        <v>0.0</v>
      </c>
      <c r="CD354" s="112"/>
      <c r="CE354" s="110">
        <v>0.0</v>
      </c>
      <c r="CF354" s="112"/>
      <c r="CG354" s="110">
        <v>0.0</v>
      </c>
      <c r="CH354" s="112"/>
      <c r="CI354" s="110">
        <v>0.0</v>
      </c>
      <c r="CJ354" s="112"/>
      <c r="CK354" s="110">
        <v>0.0</v>
      </c>
      <c r="CL354" s="112"/>
      <c r="CM354" s="110">
        <v>0.0</v>
      </c>
      <c r="CN354" s="112"/>
      <c r="CO354" s="110">
        <v>0.0</v>
      </c>
      <c r="CP354" s="112"/>
      <c r="CQ354" s="110">
        <v>0.0</v>
      </c>
      <c r="CR354" s="113">
        <f t="shared" si="45"/>
        <v>0</v>
      </c>
      <c r="CS354" s="113">
        <f t="shared" si="26"/>
        <v>0</v>
      </c>
      <c r="CT354" s="1"/>
      <c r="CU354" s="114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16"/>
      <c r="DH354" s="116"/>
      <c r="DI354" s="116"/>
      <c r="DJ354" s="116"/>
      <c r="DK354" s="116"/>
      <c r="DL354" s="1"/>
      <c r="DM354" s="1"/>
      <c r="DN354" s="1"/>
      <c r="DO354" s="1"/>
      <c r="DP354" s="1"/>
    </row>
    <row r="355">
      <c r="A355" s="93"/>
      <c r="B355" s="244" t="s">
        <v>154</v>
      </c>
      <c r="C355" s="208" t="s">
        <v>111</v>
      </c>
      <c r="D355" s="180" t="s">
        <v>607</v>
      </c>
      <c r="E355" s="97" t="str">
        <f t="shared" si="27"/>
        <v>N/A</v>
      </c>
      <c r="F355" s="98"/>
      <c r="G355" s="98"/>
      <c r="H355" s="98"/>
      <c r="I355" s="98"/>
      <c r="J355" s="98"/>
      <c r="K355" s="99"/>
      <c r="L355" s="98"/>
      <c r="M355" s="98"/>
      <c r="N355" s="98"/>
      <c r="O355" s="98"/>
      <c r="P355" s="98"/>
      <c r="Q355" s="100"/>
      <c r="R355" s="98"/>
      <c r="S355" s="98"/>
      <c r="T355" s="45"/>
      <c r="U355" s="45"/>
      <c r="V355" s="45"/>
      <c r="W355" s="45"/>
      <c r="X355" s="101"/>
      <c r="Y355" s="102"/>
      <c r="Z355" s="45"/>
      <c r="AA355" s="103"/>
      <c r="AB355" s="104"/>
      <c r="AC355" s="105"/>
      <c r="AD355" s="106"/>
      <c r="AE355" s="103"/>
      <c r="AF355" s="106"/>
      <c r="AG355" s="103"/>
      <c r="AH355" s="107"/>
      <c r="AI355" s="103"/>
      <c r="AJ355" s="107"/>
      <c r="AK355" s="106"/>
      <c r="AL355" s="103"/>
      <c r="AM355" s="107"/>
      <c r="AN355" s="107"/>
      <c r="AO355" s="103"/>
      <c r="AP355" s="107"/>
      <c r="AQ355" s="108"/>
      <c r="AR355" s="103"/>
      <c r="AS355" s="107"/>
      <c r="AT355" s="107"/>
      <c r="AU355" s="103"/>
      <c r="AV355" s="107"/>
      <c r="AW355" s="103"/>
      <c r="AX355" s="107"/>
      <c r="AY355" s="110">
        <v>0.0</v>
      </c>
      <c r="AZ355" s="124">
        <v>0.0</v>
      </c>
      <c r="BA355" s="110">
        <v>0.0</v>
      </c>
      <c r="BB355" s="124" t="str">
        <f t="shared" si="157"/>
        <v>#REF!</v>
      </c>
      <c r="BC355" s="142">
        <v>111148.77</v>
      </c>
      <c r="BD355" s="110">
        <v>111148.77</v>
      </c>
      <c r="BE355" s="129" t="str">
        <f t="shared" si="153"/>
        <v>#REF!</v>
      </c>
      <c r="BF355" s="107"/>
      <c r="BG355" s="103"/>
      <c r="BH355" s="124" t="str">
        <f t="shared" si="152"/>
        <v>#REF!</v>
      </c>
      <c r="BI355" s="107"/>
      <c r="BJ355" s="103"/>
      <c r="BK355" s="124" t="str">
        <f t="shared" si="160"/>
        <v>#REF!</v>
      </c>
      <c r="BL355" s="107"/>
      <c r="BM355" s="103"/>
      <c r="BN355" s="124" t="str">
        <f t="shared" si="148"/>
        <v>#REF!</v>
      </c>
      <c r="BO355" s="107"/>
      <c r="BP355" s="103"/>
      <c r="BQ355" s="107"/>
      <c r="BR355" s="103"/>
      <c r="BS355" s="107" t="str">
        <f t="shared" si="30"/>
        <v>#REF!</v>
      </c>
      <c r="BT355" s="107"/>
      <c r="BU355" s="103"/>
      <c r="BV355" s="107"/>
      <c r="BW355" s="117" t="str">
        <f t="shared" si="167"/>
        <v>#REF!</v>
      </c>
      <c r="BX355" s="112"/>
      <c r="BY355" s="110">
        <v>0.0</v>
      </c>
      <c r="BZ355" s="2"/>
      <c r="CA355" s="2"/>
      <c r="CB355" s="112"/>
      <c r="CC355" s="110">
        <v>0.0</v>
      </c>
      <c r="CD355" s="112"/>
      <c r="CE355" s="110">
        <v>0.0</v>
      </c>
      <c r="CF355" s="112"/>
      <c r="CG355" s="110">
        <v>0.0</v>
      </c>
      <c r="CH355" s="112"/>
      <c r="CI355" s="110">
        <v>0.0</v>
      </c>
      <c r="CJ355" s="112"/>
      <c r="CK355" s="110">
        <v>0.0</v>
      </c>
      <c r="CL355" s="112"/>
      <c r="CM355" s="110">
        <v>0.0</v>
      </c>
      <c r="CN355" s="112"/>
      <c r="CO355" s="110">
        <v>0.0</v>
      </c>
      <c r="CP355" s="112"/>
      <c r="CQ355" s="110">
        <v>0.0</v>
      </c>
      <c r="CR355" s="113">
        <f t="shared" si="45"/>
        <v>0</v>
      </c>
      <c r="CS355" s="113">
        <f t="shared" si="26"/>
        <v>0</v>
      </c>
      <c r="CT355" s="1"/>
      <c r="CU355" s="114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16"/>
      <c r="DH355" s="116"/>
      <c r="DI355" s="116"/>
      <c r="DJ355" s="116"/>
      <c r="DK355" s="116"/>
      <c r="DL355" s="1"/>
      <c r="DM355" s="1"/>
      <c r="DN355" s="1"/>
      <c r="DO355" s="1"/>
      <c r="DP355" s="1"/>
    </row>
    <row r="356">
      <c r="A356" s="93"/>
      <c r="B356" s="244" t="s">
        <v>154</v>
      </c>
      <c r="C356" s="208" t="s">
        <v>111</v>
      </c>
      <c r="D356" s="96" t="s">
        <v>608</v>
      </c>
      <c r="E356" s="97" t="str">
        <f t="shared" si="27"/>
        <v>N/A</v>
      </c>
      <c r="F356" s="98"/>
      <c r="G356" s="98"/>
      <c r="H356" s="98"/>
      <c r="I356" s="98"/>
      <c r="J356" s="98"/>
      <c r="K356" s="99"/>
      <c r="L356" s="98"/>
      <c r="M356" s="98"/>
      <c r="N356" s="98"/>
      <c r="O356" s="98"/>
      <c r="P356" s="98"/>
      <c r="Q356" s="100"/>
      <c r="R356" s="98"/>
      <c r="S356" s="98"/>
      <c r="T356" s="45"/>
      <c r="U356" s="45"/>
      <c r="V356" s="45"/>
      <c r="W356" s="45"/>
      <c r="X356" s="101"/>
      <c r="Y356" s="102"/>
      <c r="Z356" s="45"/>
      <c r="AA356" s="103"/>
      <c r="AB356" s="123"/>
      <c r="AC356" s="103"/>
      <c r="AD356" s="106"/>
      <c r="AE356" s="103"/>
      <c r="AF356" s="107"/>
      <c r="AG356" s="103"/>
      <c r="AH356" s="107"/>
      <c r="AI356" s="103"/>
      <c r="AJ356" s="124" t="str">
        <f>IFNA(SUM(AH356-VLOOKUP($D356,'1.29.24 - WIP PROJECTIONS'!$D$2:$AO$214,30,FALSE)), "JOB NOT LISTED PRV WK")</f>
        <v>#REF!</v>
      </c>
      <c r="AK356" s="124">
        <v>0.0</v>
      </c>
      <c r="AL356" s="110">
        <v>0.0</v>
      </c>
      <c r="AM356" s="150" t="str">
        <f>IFNA(SUM(AK356-VLOOKUP($D356,'2.20.24 - WIP PROJECTIONS'!$D$2:$AO$214,33,FALSE)), "JOB NOT LISTED PRV WK")</f>
        <v>#REF!</v>
      </c>
      <c r="AN356" s="124">
        <v>0.0</v>
      </c>
      <c r="AO356" s="110">
        <v>0.0</v>
      </c>
      <c r="AP356" s="124" t="str">
        <f>IFNA(SUM(AN356-VLOOKUP($D356,'4.1.24 - WIP PROJECTIONS'!$D$2:$AO$214,36,FALSE)), "JOB NOT LISTED PRV WK")</f>
        <v>#REF!</v>
      </c>
      <c r="AQ356" s="124">
        <v>0.0</v>
      </c>
      <c r="AR356" s="110">
        <v>0.0</v>
      </c>
      <c r="AS356" s="124" t="str">
        <f>IFNA(SUM(AQ356-VLOOKUP($D356,' 5.6.24 - WIP PROJECTIONS'!$D$2:$AV$214,39,FALSE)), "JOB NOT LISTED PRV WK")</f>
        <v>#REF!</v>
      </c>
      <c r="AT356" s="142">
        <v>101190.05</v>
      </c>
      <c r="AU356" s="110">
        <v>101190.05</v>
      </c>
      <c r="AV356" s="142">
        <v>9319.37</v>
      </c>
      <c r="AW356" s="110">
        <v>9319.37</v>
      </c>
      <c r="AX356" s="142">
        <v>154945.41</v>
      </c>
      <c r="AY356" s="110">
        <v>154945.41</v>
      </c>
      <c r="AZ356" s="124">
        <v>215981.72</v>
      </c>
      <c r="BA356" s="110">
        <v>215981.72</v>
      </c>
      <c r="BB356" s="124" t="str">
        <f t="shared" si="157"/>
        <v>#REF!</v>
      </c>
      <c r="BC356" s="107"/>
      <c r="BD356" s="103"/>
      <c r="BE356" s="129" t="str">
        <f t="shared" si="153"/>
        <v>#REF!</v>
      </c>
      <c r="BF356" s="107"/>
      <c r="BG356" s="103"/>
      <c r="BH356" s="124" t="str">
        <f t="shared" si="152"/>
        <v>#REF!</v>
      </c>
      <c r="BI356" s="107"/>
      <c r="BJ356" s="103"/>
      <c r="BK356" s="124" t="str">
        <f t="shared" si="160"/>
        <v>#REF!</v>
      </c>
      <c r="BL356" s="107"/>
      <c r="BM356" s="103"/>
      <c r="BN356" s="124" t="str">
        <f t="shared" si="148"/>
        <v>#REF!</v>
      </c>
      <c r="BO356" s="107"/>
      <c r="BP356" s="103"/>
      <c r="BQ356" s="107"/>
      <c r="BR356" s="103"/>
      <c r="BS356" s="107" t="str">
        <f t="shared" si="30"/>
        <v>#REF!</v>
      </c>
      <c r="BT356" s="107"/>
      <c r="BU356" s="103"/>
      <c r="BV356" s="107"/>
      <c r="BW356" s="117" t="str">
        <f t="shared" si="167"/>
        <v>#REF!</v>
      </c>
      <c r="BX356" s="112"/>
      <c r="BY356" s="110">
        <v>0.0</v>
      </c>
      <c r="BZ356" s="2"/>
      <c r="CA356" s="2"/>
      <c r="CB356" s="112"/>
      <c r="CC356" s="110">
        <v>0.0</v>
      </c>
      <c r="CD356" s="112"/>
      <c r="CE356" s="110">
        <v>0.0</v>
      </c>
      <c r="CF356" s="112"/>
      <c r="CG356" s="110">
        <v>0.0</v>
      </c>
      <c r="CH356" s="112"/>
      <c r="CI356" s="110">
        <v>0.0</v>
      </c>
      <c r="CJ356" s="112"/>
      <c r="CK356" s="110">
        <v>0.0</v>
      </c>
      <c r="CL356" s="112"/>
      <c r="CM356" s="110">
        <v>0.0</v>
      </c>
      <c r="CN356" s="112"/>
      <c r="CO356" s="110">
        <v>0.0</v>
      </c>
      <c r="CP356" s="112"/>
      <c r="CQ356" s="110">
        <v>0.0</v>
      </c>
      <c r="CR356" s="113">
        <f t="shared" si="45"/>
        <v>0</v>
      </c>
      <c r="CS356" s="113">
        <f t="shared" si="26"/>
        <v>0</v>
      </c>
      <c r="CT356" s="1"/>
      <c r="CU356" s="114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16"/>
      <c r="DH356" s="116"/>
      <c r="DI356" s="116"/>
      <c r="DJ356" s="116"/>
      <c r="DK356" s="116"/>
      <c r="DL356" s="1"/>
      <c r="DM356" s="1"/>
      <c r="DN356" s="1"/>
      <c r="DO356" s="1"/>
      <c r="DP356" s="1"/>
    </row>
    <row r="357">
      <c r="A357" s="93"/>
      <c r="B357" s="244" t="s">
        <v>154</v>
      </c>
      <c r="C357" s="208" t="s">
        <v>111</v>
      </c>
      <c r="D357" s="96" t="s">
        <v>609</v>
      </c>
      <c r="E357" s="97" t="str">
        <f t="shared" si="27"/>
        <v>N/A</v>
      </c>
      <c r="F357" s="98"/>
      <c r="G357" s="98"/>
      <c r="H357" s="98"/>
      <c r="I357" s="98"/>
      <c r="J357" s="98"/>
      <c r="K357" s="99"/>
      <c r="L357" s="98"/>
      <c r="M357" s="98"/>
      <c r="N357" s="98"/>
      <c r="O357" s="98"/>
      <c r="P357" s="98"/>
      <c r="Q357" s="100"/>
      <c r="R357" s="98"/>
      <c r="S357" s="98"/>
      <c r="T357" s="45"/>
      <c r="U357" s="45"/>
      <c r="V357" s="45"/>
      <c r="W357" s="45"/>
      <c r="X357" s="101"/>
      <c r="Y357" s="102"/>
      <c r="Z357" s="45"/>
      <c r="AA357" s="103"/>
      <c r="AB357" s="104"/>
      <c r="AC357" s="105"/>
      <c r="AD357" s="106"/>
      <c r="AE357" s="103"/>
      <c r="AF357" s="106"/>
      <c r="AG357" s="103"/>
      <c r="AH357" s="107"/>
      <c r="AI357" s="103"/>
      <c r="AJ357" s="107"/>
      <c r="AK357" s="106"/>
      <c r="AL357" s="103"/>
      <c r="AM357" s="107"/>
      <c r="AN357" s="107"/>
      <c r="AO357" s="103"/>
      <c r="AP357" s="107"/>
      <c r="AQ357" s="108"/>
      <c r="AR357" s="103"/>
      <c r="AS357" s="124" t="str">
        <f>IFNA(SUM(AQ355-VLOOKUP($D355,' 5.6.24 - WIP PROJECTIONS'!$D$2:$AV$214,39,FALSE)), "JOB NOT LISTED PRV WK")</f>
        <v>#REF!</v>
      </c>
      <c r="AT357" s="142">
        <v>28967.85</v>
      </c>
      <c r="AU357" s="110">
        <v>28967.85</v>
      </c>
      <c r="AV357" s="142">
        <v>72891.25</v>
      </c>
      <c r="AW357" s="110">
        <v>72891.25</v>
      </c>
      <c r="AX357" s="124">
        <v>0.0</v>
      </c>
      <c r="AY357" s="103"/>
      <c r="AZ357" s="107"/>
      <c r="BA357" s="103"/>
      <c r="BB357" s="124" t="str">
        <f t="shared" si="157"/>
        <v>#REF!</v>
      </c>
      <c r="BC357" s="107"/>
      <c r="BD357" s="103"/>
      <c r="BE357" s="129" t="str">
        <f t="shared" si="153"/>
        <v>#REF!</v>
      </c>
      <c r="BF357" s="107"/>
      <c r="BG357" s="103"/>
      <c r="BH357" s="124" t="str">
        <f t="shared" si="152"/>
        <v>#REF!</v>
      </c>
      <c r="BI357" s="107"/>
      <c r="BJ357" s="103"/>
      <c r="BK357" s="124" t="str">
        <f t="shared" si="160"/>
        <v>#REF!</v>
      </c>
      <c r="BL357" s="107"/>
      <c r="BM357" s="103"/>
      <c r="BN357" s="124" t="str">
        <f t="shared" si="148"/>
        <v>#REF!</v>
      </c>
      <c r="BO357" s="107"/>
      <c r="BP357" s="103"/>
      <c r="BQ357" s="107"/>
      <c r="BR357" s="103"/>
      <c r="BS357" s="107" t="str">
        <f t="shared" si="30"/>
        <v>#REF!</v>
      </c>
      <c r="BT357" s="107"/>
      <c r="BU357" s="103"/>
      <c r="BV357" s="107"/>
      <c r="BW357" s="117" t="str">
        <f t="shared" si="167"/>
        <v>#REF!</v>
      </c>
      <c r="BX357" s="112"/>
      <c r="BY357" s="110">
        <v>0.0</v>
      </c>
      <c r="BZ357" s="2"/>
      <c r="CA357" s="2"/>
      <c r="CB357" s="112"/>
      <c r="CC357" s="110">
        <v>0.0</v>
      </c>
      <c r="CD357" s="112"/>
      <c r="CE357" s="110">
        <v>0.0</v>
      </c>
      <c r="CF357" s="112"/>
      <c r="CG357" s="110">
        <v>0.0</v>
      </c>
      <c r="CH357" s="112"/>
      <c r="CI357" s="110">
        <v>0.0</v>
      </c>
      <c r="CJ357" s="112"/>
      <c r="CK357" s="110">
        <v>0.0</v>
      </c>
      <c r="CL357" s="112"/>
      <c r="CM357" s="110">
        <v>0.0</v>
      </c>
      <c r="CN357" s="112"/>
      <c r="CO357" s="110">
        <v>0.0</v>
      </c>
      <c r="CP357" s="112"/>
      <c r="CQ357" s="110">
        <v>0.0</v>
      </c>
      <c r="CR357" s="113">
        <f t="shared" si="45"/>
        <v>0</v>
      </c>
      <c r="CS357" s="113">
        <f t="shared" si="26"/>
        <v>0</v>
      </c>
      <c r="CT357" s="1"/>
      <c r="CU357" s="114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16"/>
      <c r="DH357" s="116"/>
      <c r="DI357" s="116"/>
      <c r="DJ357" s="116"/>
      <c r="DK357" s="116"/>
      <c r="DL357" s="1"/>
      <c r="DM357" s="1"/>
      <c r="DN357" s="1"/>
      <c r="DO357" s="1"/>
      <c r="DP357" s="1"/>
    </row>
    <row r="358">
      <c r="A358" s="93"/>
      <c r="B358" s="244" t="s">
        <v>154</v>
      </c>
      <c r="C358" s="208" t="s">
        <v>128</v>
      </c>
      <c r="D358" s="96" t="s">
        <v>610</v>
      </c>
      <c r="E358" s="97" t="str">
        <f t="shared" si="27"/>
        <v>N/A</v>
      </c>
      <c r="F358" s="133">
        <v>0.0</v>
      </c>
      <c r="G358" s="133">
        <v>0.0</v>
      </c>
      <c r="H358" s="133">
        <v>0.0</v>
      </c>
      <c r="I358" s="133">
        <v>0.0</v>
      </c>
      <c r="J358" s="133">
        <v>0.0</v>
      </c>
      <c r="K358" s="133">
        <v>0.0</v>
      </c>
      <c r="L358" s="133">
        <v>0.0</v>
      </c>
      <c r="M358" s="133">
        <v>0.0</v>
      </c>
      <c r="N358" s="133">
        <v>0.0</v>
      </c>
      <c r="O358" s="133">
        <v>0.0</v>
      </c>
      <c r="P358" s="135">
        <v>0.0</v>
      </c>
      <c r="Q358" s="136">
        <v>0.0</v>
      </c>
      <c r="R358" s="136">
        <v>0.0</v>
      </c>
      <c r="S358" s="136">
        <v>0.0</v>
      </c>
      <c r="T358" s="136">
        <v>0.0</v>
      </c>
      <c r="U358" s="136">
        <v>0.0</v>
      </c>
      <c r="V358" s="157">
        <v>0.0</v>
      </c>
      <c r="W358" s="136">
        <v>0.0</v>
      </c>
      <c r="X358" s="139">
        <v>0.0</v>
      </c>
      <c r="Y358" s="142">
        <v>0.0</v>
      </c>
      <c r="Z358" s="136">
        <v>0.0</v>
      </c>
      <c r="AA358" s="110">
        <v>0.0</v>
      </c>
      <c r="AB358" s="158">
        <v>0.0</v>
      </c>
      <c r="AC358" s="110">
        <v>0.0</v>
      </c>
      <c r="AD358" s="142">
        <v>0.0</v>
      </c>
      <c r="AE358" s="110">
        <v>0.0</v>
      </c>
      <c r="AF358" s="107"/>
      <c r="AG358" s="110">
        <v>0.0</v>
      </c>
      <c r="AH358" s="107"/>
      <c r="AI358" s="110">
        <v>149625.98</v>
      </c>
      <c r="AJ358" s="124" t="str">
        <f>IFNA(SUM(AH358-VLOOKUP($D358,'1.29.24 - WIP PROJECTIONS'!$D$2:$AO$214,30,FALSE)), "JOB NOT LISTED PRV WK")</f>
        <v>#REF!</v>
      </c>
      <c r="AK358" s="106"/>
      <c r="AL358" s="110">
        <v>2778.9</v>
      </c>
      <c r="AM358" s="124" t="str">
        <f>IFNA(SUM(AK358-VLOOKUP($D358,'2.20.24 - WIP PROJECTIONS'!$D$2:$AO$214,33,FALSE)), "JOB NOT LISTED PRV WK")</f>
        <v>#REF!</v>
      </c>
      <c r="AN358" s="124">
        <v>0.0</v>
      </c>
      <c r="AO358" s="110">
        <v>0.0</v>
      </c>
      <c r="AP358" s="124" t="str">
        <f t="shared" ref="AP358:AP361" si="169">IFNA(SUM(AN358-VLOOKUP($D358,'4.1.24 - WIP PROJECTIONS'!$D$2:$AO$214,36,FALSE)), "JOB NOT LISTED PRV WK")</f>
        <v>#REF!</v>
      </c>
      <c r="AQ358" s="142">
        <v>78789.93</v>
      </c>
      <c r="AR358" s="110">
        <v>78789.93</v>
      </c>
      <c r="AS358" s="124" t="str">
        <f t="shared" ref="AS358:AS367" si="170">IFNA(SUM(AQ358-VLOOKUP($D358,' 5.6.24 - WIP PROJECTIONS'!$D$2:$AV$214,39,FALSE)), "JOB NOT LISTED PRV WK")</f>
        <v>#REF!</v>
      </c>
      <c r="AT358" s="107"/>
      <c r="AU358" s="110">
        <v>0.0</v>
      </c>
      <c r="AV358" s="107"/>
      <c r="AW358" s="110">
        <v>0.0</v>
      </c>
      <c r="AX358" s="107"/>
      <c r="AY358" s="110">
        <v>0.0</v>
      </c>
      <c r="AZ358" s="107"/>
      <c r="BA358" s="110">
        <v>0.0</v>
      </c>
      <c r="BB358" s="124" t="str">
        <f t="shared" si="157"/>
        <v>#REF!</v>
      </c>
      <c r="BC358" s="107"/>
      <c r="BD358" s="103"/>
      <c r="BE358" s="129" t="str">
        <f t="shared" si="153"/>
        <v>#REF!</v>
      </c>
      <c r="BF358" s="107"/>
      <c r="BG358" s="103"/>
      <c r="BH358" s="124" t="str">
        <f t="shared" si="152"/>
        <v>#REF!</v>
      </c>
      <c r="BI358" s="107"/>
      <c r="BJ358" s="103"/>
      <c r="BK358" s="124" t="str">
        <f t="shared" si="160"/>
        <v>#REF!</v>
      </c>
      <c r="BL358" s="107"/>
      <c r="BM358" s="103"/>
      <c r="BN358" s="124" t="str">
        <f t="shared" si="148"/>
        <v>#REF!</v>
      </c>
      <c r="BO358" s="107"/>
      <c r="BP358" s="103"/>
      <c r="BQ358" s="107"/>
      <c r="BR358" s="103"/>
      <c r="BS358" s="107" t="str">
        <f t="shared" si="30"/>
        <v>#REF!</v>
      </c>
      <c r="BT358" s="107"/>
      <c r="BU358" s="103"/>
      <c r="BV358" s="107"/>
      <c r="BW358" s="117" t="str">
        <f t="shared" si="167"/>
        <v>#REF!</v>
      </c>
      <c r="BX358" s="112"/>
      <c r="BY358" s="110">
        <v>0.0</v>
      </c>
      <c r="BZ358" s="2"/>
      <c r="CA358" s="2"/>
      <c r="CB358" s="112"/>
      <c r="CC358" s="110">
        <v>0.0</v>
      </c>
      <c r="CD358" s="112"/>
      <c r="CE358" s="110">
        <v>0.0</v>
      </c>
      <c r="CF358" s="112"/>
      <c r="CG358" s="110">
        <v>0.0</v>
      </c>
      <c r="CH358" s="112"/>
      <c r="CI358" s="110">
        <v>0.0</v>
      </c>
      <c r="CJ358" s="112"/>
      <c r="CK358" s="110">
        <v>0.0</v>
      </c>
      <c r="CL358" s="112"/>
      <c r="CM358" s="110">
        <v>0.0</v>
      </c>
      <c r="CN358" s="112"/>
      <c r="CO358" s="110">
        <v>0.0</v>
      </c>
      <c r="CP358" s="112"/>
      <c r="CQ358" s="110">
        <v>0.0</v>
      </c>
      <c r="CR358" s="113">
        <f t="shared" si="45"/>
        <v>0</v>
      </c>
      <c r="CS358" s="113">
        <f t="shared" si="26"/>
        <v>0</v>
      </c>
      <c r="CT358" s="1"/>
      <c r="CU358" s="114"/>
      <c r="CV358" s="1"/>
      <c r="CW358" s="1"/>
      <c r="CX358" s="257"/>
      <c r="CY358" s="1"/>
      <c r="CZ358" s="1"/>
      <c r="DA358" s="1"/>
      <c r="DB358" s="1"/>
      <c r="DC358" s="1"/>
      <c r="DD358" s="1"/>
      <c r="DE358" s="1"/>
      <c r="DF358" s="1"/>
      <c r="DG358" s="116"/>
      <c r="DH358" s="116"/>
      <c r="DI358" s="116"/>
      <c r="DJ358" s="116"/>
      <c r="DK358" s="116"/>
      <c r="DL358" s="1"/>
      <c r="DM358" s="1"/>
      <c r="DN358" s="1"/>
      <c r="DO358" s="1"/>
      <c r="DP358" s="1"/>
    </row>
    <row r="359">
      <c r="A359" s="93"/>
      <c r="B359" s="244" t="s">
        <v>154</v>
      </c>
      <c r="C359" s="208" t="s">
        <v>128</v>
      </c>
      <c r="D359" s="96" t="s">
        <v>611</v>
      </c>
      <c r="E359" s="97" t="str">
        <f t="shared" si="27"/>
        <v>N/A</v>
      </c>
      <c r="F359" s="98"/>
      <c r="G359" s="98"/>
      <c r="H359" s="98"/>
      <c r="I359" s="98"/>
      <c r="J359" s="98"/>
      <c r="K359" s="99"/>
      <c r="L359" s="98"/>
      <c r="M359" s="98"/>
      <c r="N359" s="98"/>
      <c r="O359" s="98"/>
      <c r="P359" s="98"/>
      <c r="Q359" s="100"/>
      <c r="R359" s="98"/>
      <c r="S359" s="98"/>
      <c r="T359" s="45"/>
      <c r="U359" s="45"/>
      <c r="V359" s="45"/>
      <c r="W359" s="45"/>
      <c r="X359" s="101"/>
      <c r="Y359" s="102"/>
      <c r="Z359" s="45"/>
      <c r="AA359" s="103"/>
      <c r="AB359" s="123"/>
      <c r="AC359" s="103"/>
      <c r="AD359" s="106"/>
      <c r="AE359" s="103"/>
      <c r="AF359" s="107"/>
      <c r="AG359" s="103"/>
      <c r="AH359" s="107"/>
      <c r="AI359" s="103"/>
      <c r="AJ359" s="107"/>
      <c r="AK359" s="106"/>
      <c r="AL359" s="103"/>
      <c r="AM359" s="117">
        <v>0.0</v>
      </c>
      <c r="AN359" s="124">
        <v>0.0</v>
      </c>
      <c r="AO359" s="110">
        <v>0.0</v>
      </c>
      <c r="AP359" s="124" t="str">
        <f t="shared" si="169"/>
        <v>#REF!</v>
      </c>
      <c r="AQ359" s="142">
        <v>11069.75</v>
      </c>
      <c r="AR359" s="110">
        <v>11069.75</v>
      </c>
      <c r="AS359" s="124" t="str">
        <f t="shared" si="170"/>
        <v>#REF!</v>
      </c>
      <c r="AT359" s="107"/>
      <c r="AU359" s="110">
        <v>0.0</v>
      </c>
      <c r="AV359" s="107"/>
      <c r="AW359" s="110">
        <v>0.0</v>
      </c>
      <c r="AX359" s="107"/>
      <c r="AY359" s="110">
        <v>0.0</v>
      </c>
      <c r="AZ359" s="107"/>
      <c r="BA359" s="110">
        <v>0.0</v>
      </c>
      <c r="BB359" s="124" t="str">
        <f t="shared" si="157"/>
        <v>#REF!</v>
      </c>
      <c r="BC359" s="107"/>
      <c r="BD359" s="103"/>
      <c r="BE359" s="129" t="str">
        <f t="shared" si="153"/>
        <v>#REF!</v>
      </c>
      <c r="BF359" s="107"/>
      <c r="BG359" s="103"/>
      <c r="BH359" s="124" t="str">
        <f t="shared" si="152"/>
        <v>#REF!</v>
      </c>
      <c r="BI359" s="107"/>
      <c r="BJ359" s="103"/>
      <c r="BK359" s="124" t="str">
        <f t="shared" si="160"/>
        <v>#REF!</v>
      </c>
      <c r="BL359" s="107"/>
      <c r="BM359" s="103"/>
      <c r="BN359" s="124" t="str">
        <f t="shared" si="148"/>
        <v>#REF!</v>
      </c>
      <c r="BO359" s="107"/>
      <c r="BP359" s="103"/>
      <c r="BQ359" s="107"/>
      <c r="BR359" s="103"/>
      <c r="BS359" s="107" t="str">
        <f t="shared" si="30"/>
        <v>#REF!</v>
      </c>
      <c r="BT359" s="107"/>
      <c r="BU359" s="103"/>
      <c r="BV359" s="107"/>
      <c r="BW359" s="117" t="str">
        <f t="shared" si="167"/>
        <v>#REF!</v>
      </c>
      <c r="BX359" s="112"/>
      <c r="BY359" s="110">
        <v>0.0</v>
      </c>
      <c r="BZ359" s="2"/>
      <c r="CA359" s="2"/>
      <c r="CB359" s="112"/>
      <c r="CC359" s="110">
        <v>0.0</v>
      </c>
      <c r="CD359" s="112"/>
      <c r="CE359" s="110">
        <v>0.0</v>
      </c>
      <c r="CF359" s="112"/>
      <c r="CG359" s="110">
        <v>0.0</v>
      </c>
      <c r="CH359" s="112"/>
      <c r="CI359" s="110">
        <v>0.0</v>
      </c>
      <c r="CJ359" s="112"/>
      <c r="CK359" s="110">
        <v>0.0</v>
      </c>
      <c r="CL359" s="112"/>
      <c r="CM359" s="110">
        <v>0.0</v>
      </c>
      <c r="CN359" s="112"/>
      <c r="CO359" s="110">
        <v>0.0</v>
      </c>
      <c r="CP359" s="112"/>
      <c r="CQ359" s="110">
        <v>0.0</v>
      </c>
      <c r="CR359" s="113">
        <f t="shared" si="45"/>
        <v>0</v>
      </c>
      <c r="CS359" s="113">
        <f t="shared" si="26"/>
        <v>0</v>
      </c>
      <c r="CT359" s="1"/>
      <c r="CU359" s="114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16"/>
      <c r="DH359" s="116"/>
      <c r="DI359" s="116"/>
      <c r="DJ359" s="116"/>
      <c r="DK359" s="116"/>
      <c r="DL359" s="1"/>
      <c r="DM359" s="1"/>
      <c r="DN359" s="1"/>
      <c r="DO359" s="1"/>
      <c r="DP359" s="1"/>
    </row>
    <row r="360">
      <c r="A360" s="93"/>
      <c r="B360" s="244" t="s">
        <v>154</v>
      </c>
      <c r="C360" s="208" t="s">
        <v>128</v>
      </c>
      <c r="D360" s="96" t="s">
        <v>612</v>
      </c>
      <c r="E360" s="97" t="str">
        <f t="shared" si="27"/>
        <v>N/A</v>
      </c>
      <c r="F360" s="98"/>
      <c r="G360" s="98"/>
      <c r="H360" s="98"/>
      <c r="I360" s="98"/>
      <c r="J360" s="98"/>
      <c r="K360" s="99"/>
      <c r="L360" s="98"/>
      <c r="M360" s="98"/>
      <c r="N360" s="98"/>
      <c r="O360" s="98"/>
      <c r="P360" s="98"/>
      <c r="Q360" s="100"/>
      <c r="R360" s="98"/>
      <c r="S360" s="98"/>
      <c r="T360" s="45"/>
      <c r="U360" s="45"/>
      <c r="V360" s="45"/>
      <c r="W360" s="45"/>
      <c r="X360" s="101"/>
      <c r="Y360" s="102"/>
      <c r="Z360" s="45"/>
      <c r="AA360" s="103"/>
      <c r="AB360" s="123"/>
      <c r="AC360" s="103"/>
      <c r="AD360" s="106"/>
      <c r="AE360" s="103"/>
      <c r="AF360" s="107"/>
      <c r="AG360" s="103"/>
      <c r="AH360" s="107"/>
      <c r="AI360" s="103"/>
      <c r="AJ360" s="107"/>
      <c r="AK360" s="142">
        <v>9277.23</v>
      </c>
      <c r="AL360" s="110">
        <v>9277.23</v>
      </c>
      <c r="AM360" s="124" t="str">
        <f t="shared" ref="AM360:AM361" si="171">IFNA(SUM(AK360-VLOOKUP($D360,'2.20.24 - WIP PROJECTIONS'!$D$2:$AO$214,33,FALSE)), "JOB NOT LISTED PRV WK")</f>
        <v>#REF!</v>
      </c>
      <c r="AN360" s="124">
        <v>0.0</v>
      </c>
      <c r="AO360" s="103"/>
      <c r="AP360" s="124" t="str">
        <f t="shared" si="169"/>
        <v>#REF!</v>
      </c>
      <c r="AQ360" s="124">
        <v>0.0</v>
      </c>
      <c r="AR360" s="110">
        <v>0.0</v>
      </c>
      <c r="AS360" s="124" t="str">
        <f t="shared" si="170"/>
        <v>#REF!</v>
      </c>
      <c r="AT360" s="107"/>
      <c r="AU360" s="110">
        <v>0.0</v>
      </c>
      <c r="AV360" s="107"/>
      <c r="AW360" s="110">
        <v>0.0</v>
      </c>
      <c r="AX360" s="107"/>
      <c r="AY360" s="110">
        <v>0.0</v>
      </c>
      <c r="AZ360" s="107"/>
      <c r="BA360" s="110">
        <v>0.0</v>
      </c>
      <c r="BB360" s="124" t="str">
        <f t="shared" si="157"/>
        <v>#REF!</v>
      </c>
      <c r="BC360" s="107"/>
      <c r="BD360" s="103"/>
      <c r="BE360" s="129" t="str">
        <f t="shared" si="153"/>
        <v>#REF!</v>
      </c>
      <c r="BF360" s="107"/>
      <c r="BG360" s="103"/>
      <c r="BH360" s="124" t="str">
        <f t="shared" si="152"/>
        <v>#REF!</v>
      </c>
      <c r="BI360" s="107"/>
      <c r="BJ360" s="103"/>
      <c r="BK360" s="124" t="str">
        <f t="shared" si="160"/>
        <v>#REF!</v>
      </c>
      <c r="BL360" s="107"/>
      <c r="BM360" s="103"/>
      <c r="BN360" s="124" t="str">
        <f t="shared" si="148"/>
        <v>#REF!</v>
      </c>
      <c r="BO360" s="107"/>
      <c r="BP360" s="103"/>
      <c r="BQ360" s="107"/>
      <c r="BR360" s="103"/>
      <c r="BS360" s="107" t="str">
        <f t="shared" si="30"/>
        <v>#REF!</v>
      </c>
      <c r="BT360" s="107"/>
      <c r="BU360" s="103"/>
      <c r="BV360" s="107"/>
      <c r="BW360" s="117" t="str">
        <f t="shared" si="167"/>
        <v>#REF!</v>
      </c>
      <c r="BX360" s="112"/>
      <c r="BY360" s="110">
        <v>0.0</v>
      </c>
      <c r="BZ360" s="2"/>
      <c r="CA360" s="2"/>
      <c r="CB360" s="112"/>
      <c r="CC360" s="110">
        <v>0.0</v>
      </c>
      <c r="CD360" s="112"/>
      <c r="CE360" s="110">
        <v>0.0</v>
      </c>
      <c r="CF360" s="112"/>
      <c r="CG360" s="110">
        <v>0.0</v>
      </c>
      <c r="CH360" s="112"/>
      <c r="CI360" s="110">
        <v>0.0</v>
      </c>
      <c r="CJ360" s="112"/>
      <c r="CK360" s="110">
        <v>0.0</v>
      </c>
      <c r="CL360" s="112"/>
      <c r="CM360" s="110">
        <v>0.0</v>
      </c>
      <c r="CN360" s="112"/>
      <c r="CO360" s="110">
        <v>0.0</v>
      </c>
      <c r="CP360" s="112"/>
      <c r="CQ360" s="110">
        <v>0.0</v>
      </c>
      <c r="CR360" s="113">
        <f t="shared" si="45"/>
        <v>0</v>
      </c>
      <c r="CS360" s="113">
        <f t="shared" si="26"/>
        <v>0</v>
      </c>
      <c r="CT360" s="1"/>
      <c r="CU360" s="114"/>
      <c r="CV360" s="1"/>
      <c r="CW360" s="1"/>
      <c r="CX360" s="258" t="s">
        <v>613</v>
      </c>
      <c r="CY360" s="1"/>
      <c r="CZ360" s="1"/>
      <c r="DA360" s="116"/>
      <c r="DB360" s="1"/>
      <c r="DC360" s="1"/>
      <c r="DD360" s="1"/>
      <c r="DE360" s="1"/>
      <c r="DF360" s="1"/>
      <c r="DG360" s="116"/>
      <c r="DH360" s="116"/>
      <c r="DI360" s="116"/>
      <c r="DJ360" s="116"/>
      <c r="DK360" s="116"/>
      <c r="DL360" s="1"/>
      <c r="DM360" s="1"/>
      <c r="DN360" s="1"/>
      <c r="DO360" s="1"/>
      <c r="DP360" s="1"/>
    </row>
    <row r="361">
      <c r="A361" s="93"/>
      <c r="B361" s="244" t="s">
        <v>154</v>
      </c>
      <c r="C361" s="208" t="s">
        <v>128</v>
      </c>
      <c r="D361" s="96" t="s">
        <v>614</v>
      </c>
      <c r="E361" s="97" t="str">
        <f t="shared" si="27"/>
        <v>N/A</v>
      </c>
      <c r="F361" s="98"/>
      <c r="G361" s="98"/>
      <c r="H361" s="98"/>
      <c r="I361" s="98"/>
      <c r="J361" s="98"/>
      <c r="K361" s="99"/>
      <c r="L361" s="98"/>
      <c r="M361" s="98"/>
      <c r="N361" s="98"/>
      <c r="O361" s="98"/>
      <c r="P361" s="98"/>
      <c r="Q361" s="100"/>
      <c r="R361" s="98"/>
      <c r="S361" s="98"/>
      <c r="T361" s="45"/>
      <c r="U361" s="172"/>
      <c r="V361" s="47"/>
      <c r="W361" s="45"/>
      <c r="X361" s="101"/>
      <c r="Y361" s="102"/>
      <c r="Z361" s="45"/>
      <c r="AA361" s="103"/>
      <c r="AB361" s="123"/>
      <c r="AC361" s="103"/>
      <c r="AD361" s="142">
        <v>40613.55</v>
      </c>
      <c r="AE361" s="110">
        <v>40613.55</v>
      </c>
      <c r="AF361" s="124">
        <v>0.0</v>
      </c>
      <c r="AG361" s="110">
        <v>0.0</v>
      </c>
      <c r="AH361" s="142">
        <v>5671.2</v>
      </c>
      <c r="AI361" s="110">
        <v>5671.2</v>
      </c>
      <c r="AJ361" s="124" t="str">
        <f>IFNA(SUM(AH361-VLOOKUP($D361,'1.29.24 - WIP PROJECTIONS'!$D$2:$AO$214,30,FALSE)), "JOB NOT LISTED PRV WK")</f>
        <v>#REF!</v>
      </c>
      <c r="AK361" s="124">
        <v>0.0</v>
      </c>
      <c r="AL361" s="110">
        <v>0.0</v>
      </c>
      <c r="AM361" s="124" t="str">
        <f t="shared" si="171"/>
        <v>#REF!</v>
      </c>
      <c r="AN361" s="124">
        <v>0.0</v>
      </c>
      <c r="AO361" s="103"/>
      <c r="AP361" s="124" t="str">
        <f t="shared" si="169"/>
        <v>#REF!</v>
      </c>
      <c r="AQ361" s="124">
        <v>0.0</v>
      </c>
      <c r="AR361" s="110">
        <v>0.0</v>
      </c>
      <c r="AS361" s="124" t="str">
        <f t="shared" si="170"/>
        <v>#REF!</v>
      </c>
      <c r="AT361" s="107"/>
      <c r="AU361" s="110">
        <v>0.0</v>
      </c>
      <c r="AV361" s="107"/>
      <c r="AW361" s="110">
        <v>0.0</v>
      </c>
      <c r="AX361" s="107"/>
      <c r="AY361" s="110">
        <v>0.0</v>
      </c>
      <c r="AZ361" s="107"/>
      <c r="BA361" s="110">
        <v>0.0</v>
      </c>
      <c r="BB361" s="124" t="str">
        <f t="shared" si="157"/>
        <v>#REF!</v>
      </c>
      <c r="BC361" s="107"/>
      <c r="BD361" s="103"/>
      <c r="BE361" s="129" t="str">
        <f t="shared" si="153"/>
        <v>#REF!</v>
      </c>
      <c r="BF361" s="107"/>
      <c r="BG361" s="103"/>
      <c r="BH361" s="124" t="str">
        <f t="shared" si="152"/>
        <v>#REF!</v>
      </c>
      <c r="BI361" s="107"/>
      <c r="BJ361" s="103"/>
      <c r="BK361" s="124" t="str">
        <f t="shared" si="160"/>
        <v>#REF!</v>
      </c>
      <c r="BL361" s="107"/>
      <c r="BM361" s="103"/>
      <c r="BN361" s="124" t="str">
        <f t="shared" si="148"/>
        <v>#REF!</v>
      </c>
      <c r="BO361" s="107"/>
      <c r="BP361" s="103"/>
      <c r="BQ361" s="107"/>
      <c r="BR361" s="103"/>
      <c r="BS361" s="107" t="str">
        <f t="shared" si="30"/>
        <v>#REF!</v>
      </c>
      <c r="BT361" s="107"/>
      <c r="BU361" s="103"/>
      <c r="BV361" s="107"/>
      <c r="BW361" s="117" t="str">
        <f t="shared" si="167"/>
        <v>#REF!</v>
      </c>
      <c r="BX361" s="112"/>
      <c r="BY361" s="110">
        <v>0.0</v>
      </c>
      <c r="BZ361" s="2"/>
      <c r="CA361" s="2"/>
      <c r="CB361" s="112"/>
      <c r="CC361" s="110">
        <v>0.0</v>
      </c>
      <c r="CD361" s="112"/>
      <c r="CE361" s="110">
        <v>0.0</v>
      </c>
      <c r="CF361" s="112"/>
      <c r="CG361" s="110">
        <v>0.0</v>
      </c>
      <c r="CH361" s="112"/>
      <c r="CI361" s="110">
        <v>0.0</v>
      </c>
      <c r="CJ361" s="112"/>
      <c r="CK361" s="110">
        <v>0.0</v>
      </c>
      <c r="CL361" s="112"/>
      <c r="CM361" s="110">
        <v>0.0</v>
      </c>
      <c r="CN361" s="112"/>
      <c r="CO361" s="110">
        <v>0.0</v>
      </c>
      <c r="CP361" s="112"/>
      <c r="CQ361" s="110">
        <v>0.0</v>
      </c>
      <c r="CR361" s="113">
        <f t="shared" si="45"/>
        <v>0</v>
      </c>
      <c r="CS361" s="113">
        <f t="shared" si="26"/>
        <v>0</v>
      </c>
      <c r="CT361" s="1"/>
      <c r="CU361" s="114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16"/>
      <c r="DH361" s="116"/>
      <c r="DI361" s="116"/>
      <c r="DJ361" s="116"/>
      <c r="DK361" s="116"/>
      <c r="DL361" s="1"/>
      <c r="DM361" s="1"/>
      <c r="DN361" s="1"/>
      <c r="DO361" s="1"/>
      <c r="DP361" s="1"/>
    </row>
    <row r="362">
      <c r="A362" s="93"/>
      <c r="B362" s="244" t="s">
        <v>154</v>
      </c>
      <c r="C362" s="208" t="s">
        <v>128</v>
      </c>
      <c r="D362" s="96" t="s">
        <v>615</v>
      </c>
      <c r="E362" s="97" t="str">
        <f t="shared" si="27"/>
        <v>N/A</v>
      </c>
      <c r="F362" s="98"/>
      <c r="G362" s="98"/>
      <c r="H362" s="98"/>
      <c r="I362" s="98"/>
      <c r="J362" s="98"/>
      <c r="K362" s="99"/>
      <c r="L362" s="98"/>
      <c r="M362" s="98"/>
      <c r="N362" s="98"/>
      <c r="O362" s="98"/>
      <c r="P362" s="98"/>
      <c r="Q362" s="100"/>
      <c r="R362" s="98"/>
      <c r="S362" s="98"/>
      <c r="T362" s="45"/>
      <c r="U362" s="45"/>
      <c r="V362" s="45"/>
      <c r="W362" s="45"/>
      <c r="X362" s="101"/>
      <c r="Y362" s="102"/>
      <c r="Z362" s="45"/>
      <c r="AA362" s="103"/>
      <c r="AB362" s="123"/>
      <c r="AC362" s="103"/>
      <c r="AD362" s="106"/>
      <c r="AE362" s="103"/>
      <c r="AF362" s="107"/>
      <c r="AG362" s="103"/>
      <c r="AH362" s="107"/>
      <c r="AI362" s="103"/>
      <c r="AJ362" s="107"/>
      <c r="AK362" s="106"/>
      <c r="AL362" s="103"/>
      <c r="AM362" s="107"/>
      <c r="AN362" s="107"/>
      <c r="AO362" s="103"/>
      <c r="AP362" s="107"/>
      <c r="AQ362" s="106"/>
      <c r="AR362" s="103"/>
      <c r="AS362" s="124" t="str">
        <f t="shared" si="170"/>
        <v>#REF!</v>
      </c>
      <c r="AT362" s="142">
        <v>18281.13</v>
      </c>
      <c r="AU362" s="110">
        <v>18281.13</v>
      </c>
      <c r="AV362" s="142">
        <v>2356.33</v>
      </c>
      <c r="AW362" s="110">
        <v>2356.33</v>
      </c>
      <c r="AX362" s="107"/>
      <c r="AY362" s="103"/>
      <c r="AZ362" s="107"/>
      <c r="BA362" s="103"/>
      <c r="BB362" s="124" t="str">
        <f t="shared" si="157"/>
        <v>#REF!</v>
      </c>
      <c r="BC362" s="107"/>
      <c r="BD362" s="103"/>
      <c r="BE362" s="129" t="str">
        <f t="shared" si="153"/>
        <v>#REF!</v>
      </c>
      <c r="BF362" s="107"/>
      <c r="BG362" s="103"/>
      <c r="BH362" s="124" t="str">
        <f t="shared" si="152"/>
        <v>#REF!</v>
      </c>
      <c r="BI362" s="107"/>
      <c r="BJ362" s="103"/>
      <c r="BK362" s="124" t="str">
        <f t="shared" si="160"/>
        <v>#REF!</v>
      </c>
      <c r="BL362" s="107"/>
      <c r="BM362" s="103"/>
      <c r="BN362" s="124" t="str">
        <f t="shared" si="148"/>
        <v>#REF!</v>
      </c>
      <c r="BO362" s="107"/>
      <c r="BP362" s="103"/>
      <c r="BQ362" s="107"/>
      <c r="BR362" s="103"/>
      <c r="BS362" s="107" t="str">
        <f t="shared" si="30"/>
        <v>#REF!</v>
      </c>
      <c r="BT362" s="107"/>
      <c r="BU362" s="103"/>
      <c r="BV362" s="107"/>
      <c r="BW362" s="117" t="str">
        <f t="shared" si="167"/>
        <v>#REF!</v>
      </c>
      <c r="BX362" s="112"/>
      <c r="BY362" s="110">
        <v>0.0</v>
      </c>
      <c r="BZ362" s="2"/>
      <c r="CA362" s="2"/>
      <c r="CB362" s="112"/>
      <c r="CC362" s="110">
        <v>0.0</v>
      </c>
      <c r="CD362" s="112"/>
      <c r="CE362" s="110">
        <v>0.0</v>
      </c>
      <c r="CF362" s="112"/>
      <c r="CG362" s="110">
        <v>0.0</v>
      </c>
      <c r="CH362" s="112"/>
      <c r="CI362" s="110">
        <v>0.0</v>
      </c>
      <c r="CJ362" s="112"/>
      <c r="CK362" s="110">
        <v>0.0</v>
      </c>
      <c r="CL362" s="112"/>
      <c r="CM362" s="110">
        <v>0.0</v>
      </c>
      <c r="CN362" s="112"/>
      <c r="CO362" s="110">
        <v>0.0</v>
      </c>
      <c r="CP362" s="112"/>
      <c r="CQ362" s="110">
        <v>0.0</v>
      </c>
      <c r="CR362" s="113">
        <f t="shared" si="45"/>
        <v>0</v>
      </c>
      <c r="CS362" s="113">
        <f t="shared" si="26"/>
        <v>0</v>
      </c>
      <c r="CT362" s="1"/>
      <c r="CU362" s="114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16"/>
      <c r="DH362" s="116"/>
      <c r="DI362" s="116"/>
      <c r="DJ362" s="116"/>
      <c r="DK362" s="116"/>
      <c r="DL362" s="1"/>
      <c r="DM362" s="1"/>
      <c r="DN362" s="1"/>
      <c r="DO362" s="1"/>
      <c r="DP362" s="1"/>
    </row>
    <row r="363">
      <c r="A363" s="93"/>
      <c r="B363" s="244" t="s">
        <v>154</v>
      </c>
      <c r="C363" s="208" t="s">
        <v>128</v>
      </c>
      <c r="D363" s="96" t="s">
        <v>616</v>
      </c>
      <c r="E363" s="97" t="str">
        <f t="shared" si="27"/>
        <v>N/A</v>
      </c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47"/>
      <c r="R363" s="47"/>
      <c r="S363" s="47"/>
      <c r="T363" s="47"/>
      <c r="U363" s="47"/>
      <c r="V363" s="145"/>
      <c r="W363" s="47"/>
      <c r="X363" s="101"/>
      <c r="Y363" s="106"/>
      <c r="Z363" s="47"/>
      <c r="AA363" s="103"/>
      <c r="AB363" s="104"/>
      <c r="AC363" s="103"/>
      <c r="AD363" s="106"/>
      <c r="AE363" s="103"/>
      <c r="AF363" s="107"/>
      <c r="AG363" s="103"/>
      <c r="AH363" s="107"/>
      <c r="AI363" s="103"/>
      <c r="AJ363" s="107"/>
      <c r="AK363" s="106"/>
      <c r="AL363" s="103"/>
      <c r="AM363" s="107"/>
      <c r="AN363" s="107"/>
      <c r="AO363" s="103"/>
      <c r="AP363" s="107"/>
      <c r="AQ363" s="142">
        <v>30978.15</v>
      </c>
      <c r="AR363" s="110">
        <v>0.0</v>
      </c>
      <c r="AS363" s="124" t="str">
        <f t="shared" si="170"/>
        <v>#REF!</v>
      </c>
      <c r="AT363" s="107"/>
      <c r="AU363" s="103"/>
      <c r="AV363" s="107"/>
      <c r="AW363" s="103"/>
      <c r="AX363" s="107"/>
      <c r="AY363" s="103"/>
      <c r="AZ363" s="107"/>
      <c r="BA363" s="103"/>
      <c r="BB363" s="124" t="str">
        <f t="shared" si="157"/>
        <v>#REF!</v>
      </c>
      <c r="BC363" s="107"/>
      <c r="BD363" s="103"/>
      <c r="BE363" s="129" t="str">
        <f t="shared" si="153"/>
        <v>#REF!</v>
      </c>
      <c r="BF363" s="107"/>
      <c r="BG363" s="103"/>
      <c r="BH363" s="124" t="str">
        <f t="shared" si="152"/>
        <v>#REF!</v>
      </c>
      <c r="BI363" s="107"/>
      <c r="BJ363" s="103"/>
      <c r="BK363" s="124" t="str">
        <f t="shared" si="160"/>
        <v>#REF!</v>
      </c>
      <c r="BL363" s="107"/>
      <c r="BM363" s="103"/>
      <c r="BN363" s="124" t="str">
        <f t="shared" si="148"/>
        <v>#REF!</v>
      </c>
      <c r="BO363" s="107"/>
      <c r="BP363" s="103"/>
      <c r="BQ363" s="107"/>
      <c r="BR363" s="103"/>
      <c r="BS363" s="107" t="str">
        <f t="shared" si="30"/>
        <v>#REF!</v>
      </c>
      <c r="BT363" s="107"/>
      <c r="BU363" s="103"/>
      <c r="BV363" s="107"/>
      <c r="BW363" s="117" t="str">
        <f t="shared" si="167"/>
        <v>#REF!</v>
      </c>
      <c r="BX363" s="112"/>
      <c r="BY363" s="110">
        <v>0.0</v>
      </c>
      <c r="BZ363" s="2"/>
      <c r="CA363" s="2"/>
      <c r="CB363" s="112"/>
      <c r="CC363" s="110">
        <v>0.0</v>
      </c>
      <c r="CD363" s="112"/>
      <c r="CE363" s="110">
        <v>0.0</v>
      </c>
      <c r="CF363" s="112"/>
      <c r="CG363" s="110">
        <v>0.0</v>
      </c>
      <c r="CH363" s="112"/>
      <c r="CI363" s="110">
        <v>0.0</v>
      </c>
      <c r="CJ363" s="112"/>
      <c r="CK363" s="110">
        <v>0.0</v>
      </c>
      <c r="CL363" s="112"/>
      <c r="CM363" s="110">
        <v>0.0</v>
      </c>
      <c r="CN363" s="112"/>
      <c r="CO363" s="110">
        <v>0.0</v>
      </c>
      <c r="CP363" s="112"/>
      <c r="CQ363" s="110">
        <v>0.0</v>
      </c>
      <c r="CR363" s="113">
        <f t="shared" si="45"/>
        <v>0</v>
      </c>
      <c r="CS363" s="113">
        <f t="shared" si="26"/>
        <v>0</v>
      </c>
      <c r="CT363" s="1"/>
      <c r="CU363" s="114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16"/>
      <c r="DH363" s="116"/>
      <c r="DI363" s="116"/>
      <c r="DJ363" s="116"/>
      <c r="DK363" s="116"/>
      <c r="DL363" s="1"/>
      <c r="DM363" s="1"/>
      <c r="DN363" s="1"/>
      <c r="DO363" s="1"/>
      <c r="DP363" s="1"/>
    </row>
    <row r="364">
      <c r="A364" s="93"/>
      <c r="B364" s="244" t="s">
        <v>154</v>
      </c>
      <c r="C364" s="208" t="s">
        <v>128</v>
      </c>
      <c r="D364" s="96" t="s">
        <v>617</v>
      </c>
      <c r="E364" s="97" t="str">
        <f t="shared" si="27"/>
        <v>N/A</v>
      </c>
      <c r="F364" s="98"/>
      <c r="G364" s="98"/>
      <c r="H364" s="98"/>
      <c r="I364" s="98"/>
      <c r="J364" s="98"/>
      <c r="K364" s="99"/>
      <c r="L364" s="98"/>
      <c r="M364" s="98"/>
      <c r="N364" s="98"/>
      <c r="O364" s="98"/>
      <c r="P364" s="98"/>
      <c r="Q364" s="100"/>
      <c r="R364" s="98"/>
      <c r="S364" s="98"/>
      <c r="T364" s="45"/>
      <c r="U364" s="172"/>
      <c r="V364" s="47"/>
      <c r="W364" s="45"/>
      <c r="X364" s="139" t="str">
        <f>ifna(VLOOKUP($D364,'8.28.2023 - WIP PROJECTIONS'!$B$2:$AM$198,19,false),0)</f>
        <v>#REF!</v>
      </c>
      <c r="Y364" s="102"/>
      <c r="Z364" s="136">
        <v>185043.43</v>
      </c>
      <c r="AA364" s="110">
        <v>185043.43</v>
      </c>
      <c r="AB364" s="158">
        <v>109723.2</v>
      </c>
      <c r="AC364" s="110">
        <v>109723.2</v>
      </c>
      <c r="AD364" s="124">
        <v>0.0</v>
      </c>
      <c r="AE364" s="110">
        <v>0.0</v>
      </c>
      <c r="AF364" s="124">
        <v>0.0</v>
      </c>
      <c r="AG364" s="110">
        <v>0.0</v>
      </c>
      <c r="AH364" s="124">
        <v>0.0</v>
      </c>
      <c r="AI364" s="110">
        <v>0.0</v>
      </c>
      <c r="AJ364" s="124" t="str">
        <f t="shared" ref="AJ364:AJ367" si="172">IFNA(SUM(AH364-VLOOKUP($D364,'1.29.24 - WIP PROJECTIONS'!$D$2:$AO$214,30,FALSE)), "JOB NOT LISTED PRV WK")</f>
        <v>#REF!</v>
      </c>
      <c r="AK364" s="107"/>
      <c r="AL364" s="103"/>
      <c r="AM364" s="124" t="str">
        <f t="shared" ref="AM364:AM367" si="173">IFNA(SUM(AK364-VLOOKUP($D364,'2.20.24 - WIP PROJECTIONS'!$D$2:$AO$214,33,FALSE)), "JOB NOT LISTED PRV WK")</f>
        <v>#REF!</v>
      </c>
      <c r="AN364" s="107"/>
      <c r="AO364" s="103"/>
      <c r="AP364" s="124" t="str">
        <f t="shared" ref="AP364:AP367" si="174">IFNA(SUM(AN364-VLOOKUP($D364,'4.1.24 - WIP PROJECTIONS'!$D$2:$AO$214,36,FALSE)), "JOB NOT LISTED PRV WK")</f>
        <v>#REF!</v>
      </c>
      <c r="AQ364" s="107"/>
      <c r="AR364" s="110">
        <v>0.0</v>
      </c>
      <c r="AS364" s="124" t="str">
        <f t="shared" si="170"/>
        <v>#REF!</v>
      </c>
      <c r="AT364" s="107"/>
      <c r="AU364" s="110">
        <v>0.0</v>
      </c>
      <c r="AV364" s="107"/>
      <c r="AW364" s="110">
        <v>0.0</v>
      </c>
      <c r="AX364" s="107"/>
      <c r="AY364" s="110">
        <v>0.0</v>
      </c>
      <c r="AZ364" s="107"/>
      <c r="BA364" s="110">
        <v>0.0</v>
      </c>
      <c r="BB364" s="124" t="str">
        <f t="shared" si="157"/>
        <v>#REF!</v>
      </c>
      <c r="BC364" s="142">
        <v>9297.58</v>
      </c>
      <c r="BD364" s="110">
        <v>9297.58</v>
      </c>
      <c r="BE364" s="129" t="str">
        <f t="shared" si="153"/>
        <v>#REF!</v>
      </c>
      <c r="BF364" s="107"/>
      <c r="BG364" s="103"/>
      <c r="BH364" s="124" t="str">
        <f t="shared" si="152"/>
        <v>#REF!</v>
      </c>
      <c r="BI364" s="107"/>
      <c r="BJ364" s="103"/>
      <c r="BK364" s="124" t="str">
        <f t="shared" si="160"/>
        <v>#REF!</v>
      </c>
      <c r="BL364" s="107"/>
      <c r="BM364" s="103"/>
      <c r="BN364" s="124" t="str">
        <f t="shared" si="148"/>
        <v>#REF!</v>
      </c>
      <c r="BO364" s="107"/>
      <c r="BP364" s="103"/>
      <c r="BQ364" s="107"/>
      <c r="BR364" s="103"/>
      <c r="BS364" s="107" t="str">
        <f t="shared" si="30"/>
        <v>#REF!</v>
      </c>
      <c r="BT364" s="107"/>
      <c r="BU364" s="103"/>
      <c r="BV364" s="107"/>
      <c r="BW364" s="117" t="str">
        <f t="shared" si="167"/>
        <v>#REF!</v>
      </c>
      <c r="BX364" s="112"/>
      <c r="BY364" s="110">
        <v>0.0</v>
      </c>
      <c r="BZ364" s="2"/>
      <c r="CA364" s="2"/>
      <c r="CB364" s="112"/>
      <c r="CC364" s="110">
        <v>0.0</v>
      </c>
      <c r="CD364" s="112"/>
      <c r="CE364" s="110">
        <v>0.0</v>
      </c>
      <c r="CF364" s="112"/>
      <c r="CG364" s="110">
        <v>0.0</v>
      </c>
      <c r="CH364" s="112"/>
      <c r="CI364" s="110">
        <v>0.0</v>
      </c>
      <c r="CJ364" s="112"/>
      <c r="CK364" s="110">
        <v>0.0</v>
      </c>
      <c r="CL364" s="112"/>
      <c r="CM364" s="110">
        <v>0.0</v>
      </c>
      <c r="CN364" s="112"/>
      <c r="CO364" s="110">
        <v>0.0</v>
      </c>
      <c r="CP364" s="112"/>
      <c r="CQ364" s="110">
        <v>0.0</v>
      </c>
      <c r="CR364" s="113">
        <f t="shared" si="45"/>
        <v>0</v>
      </c>
      <c r="CS364" s="113">
        <f t="shared" si="26"/>
        <v>0</v>
      </c>
      <c r="CT364" s="1"/>
      <c r="CU364" s="114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16"/>
      <c r="DH364" s="116"/>
      <c r="DI364" s="116"/>
      <c r="DJ364" s="116"/>
      <c r="DK364" s="116"/>
      <c r="DL364" s="1"/>
      <c r="DM364" s="1"/>
      <c r="DN364" s="1"/>
      <c r="DO364" s="1"/>
      <c r="DP364" s="1"/>
    </row>
    <row r="365">
      <c r="A365" s="93"/>
      <c r="B365" s="94" t="s">
        <v>154</v>
      </c>
      <c r="C365" s="208" t="s">
        <v>128</v>
      </c>
      <c r="D365" s="96" t="s">
        <v>618</v>
      </c>
      <c r="E365" s="97" t="str">
        <f t="shared" si="27"/>
        <v>N/A</v>
      </c>
      <c r="F365" s="133">
        <v>0.0</v>
      </c>
      <c r="G365" s="133">
        <v>0.0</v>
      </c>
      <c r="H365" s="133">
        <v>0.0</v>
      </c>
      <c r="I365" s="133">
        <v>0.0</v>
      </c>
      <c r="J365" s="133">
        <v>0.0</v>
      </c>
      <c r="K365" s="133">
        <v>0.0</v>
      </c>
      <c r="L365" s="133">
        <v>0.0</v>
      </c>
      <c r="M365" s="133">
        <v>0.0</v>
      </c>
      <c r="N365" s="133">
        <v>0.0</v>
      </c>
      <c r="O365" s="133">
        <v>0.0</v>
      </c>
      <c r="P365" s="135">
        <v>0.0</v>
      </c>
      <c r="Q365" s="136">
        <v>0.0</v>
      </c>
      <c r="R365" s="136">
        <v>0.0</v>
      </c>
      <c r="S365" s="136">
        <v>0.0</v>
      </c>
      <c r="T365" s="136">
        <v>0.0</v>
      </c>
      <c r="U365" s="136">
        <v>0.0</v>
      </c>
      <c r="V365" s="157">
        <v>0.0</v>
      </c>
      <c r="W365" s="136">
        <v>0.0</v>
      </c>
      <c r="X365" s="139">
        <v>0.0</v>
      </c>
      <c r="Y365" s="142">
        <v>0.0</v>
      </c>
      <c r="Z365" s="136">
        <v>0.0</v>
      </c>
      <c r="AA365" s="110">
        <v>0.0</v>
      </c>
      <c r="AB365" s="158">
        <v>0.0</v>
      </c>
      <c r="AC365" s="110">
        <v>0.0</v>
      </c>
      <c r="AD365" s="142">
        <v>0.0</v>
      </c>
      <c r="AE365" s="110">
        <v>0.0</v>
      </c>
      <c r="AF365" s="124">
        <v>0.0</v>
      </c>
      <c r="AG365" s="110">
        <v>0.0</v>
      </c>
      <c r="AH365" s="124">
        <v>149625.98</v>
      </c>
      <c r="AI365" s="110">
        <v>149625.98</v>
      </c>
      <c r="AJ365" s="124" t="str">
        <f t="shared" si="172"/>
        <v>#REF!</v>
      </c>
      <c r="AK365" s="142">
        <v>2778.9</v>
      </c>
      <c r="AL365" s="110">
        <v>2778.9</v>
      </c>
      <c r="AM365" s="124" t="str">
        <f t="shared" si="173"/>
        <v>#REF!</v>
      </c>
      <c r="AN365" s="142">
        <v>8599.2</v>
      </c>
      <c r="AO365" s="110">
        <v>8599.2</v>
      </c>
      <c r="AP365" s="124" t="str">
        <f t="shared" si="174"/>
        <v>#REF!</v>
      </c>
      <c r="AQ365" s="142">
        <v>4506.7</v>
      </c>
      <c r="AR365" s="110">
        <v>4506.7</v>
      </c>
      <c r="AS365" s="124" t="str">
        <f t="shared" si="170"/>
        <v>#REF!</v>
      </c>
      <c r="AT365" s="107"/>
      <c r="AU365" s="110">
        <v>0.0</v>
      </c>
      <c r="AV365" s="142">
        <v>5212.15</v>
      </c>
      <c r="AW365" s="110">
        <v>5212.15</v>
      </c>
      <c r="AX365" s="142">
        <v>6984.48</v>
      </c>
      <c r="AY365" s="110">
        <v>6984.48</v>
      </c>
      <c r="AZ365" s="107"/>
      <c r="BA365" s="110">
        <v>0.0</v>
      </c>
      <c r="BB365" s="124" t="str">
        <f t="shared" si="157"/>
        <v>#REF!</v>
      </c>
      <c r="BC365" s="107"/>
      <c r="BD365" s="103"/>
      <c r="BE365" s="129" t="str">
        <f t="shared" si="153"/>
        <v>#REF!</v>
      </c>
      <c r="BF365" s="107"/>
      <c r="BG365" s="103"/>
      <c r="BH365" s="124" t="str">
        <f t="shared" si="152"/>
        <v>#REF!</v>
      </c>
      <c r="BI365" s="107"/>
      <c r="BJ365" s="103"/>
      <c r="BK365" s="124" t="str">
        <f t="shared" si="160"/>
        <v>#REF!</v>
      </c>
      <c r="BL365" s="107"/>
      <c r="BM365" s="103"/>
      <c r="BN365" s="124" t="str">
        <f t="shared" si="148"/>
        <v>#REF!</v>
      </c>
      <c r="BO365" s="107"/>
      <c r="BP365" s="103"/>
      <c r="BQ365" s="107"/>
      <c r="BR365" s="103"/>
      <c r="BS365" s="107" t="str">
        <f t="shared" si="30"/>
        <v>#REF!</v>
      </c>
      <c r="BT365" s="107"/>
      <c r="BU365" s="103"/>
      <c r="BV365" s="107"/>
      <c r="BW365" s="117" t="str">
        <f t="shared" si="167"/>
        <v>#REF!</v>
      </c>
      <c r="BX365" s="112"/>
      <c r="BY365" s="110">
        <v>0.0</v>
      </c>
      <c r="BZ365" s="2"/>
      <c r="CA365" s="2"/>
      <c r="CB365" s="112"/>
      <c r="CC365" s="110">
        <v>0.0</v>
      </c>
      <c r="CD365" s="112"/>
      <c r="CE365" s="110">
        <v>0.0</v>
      </c>
      <c r="CF365" s="112"/>
      <c r="CG365" s="110">
        <v>0.0</v>
      </c>
      <c r="CH365" s="112"/>
      <c r="CI365" s="110">
        <v>0.0</v>
      </c>
      <c r="CJ365" s="112"/>
      <c r="CK365" s="110">
        <v>0.0</v>
      </c>
      <c r="CL365" s="112"/>
      <c r="CM365" s="110">
        <v>0.0</v>
      </c>
      <c r="CN365" s="112"/>
      <c r="CO365" s="110">
        <v>0.0</v>
      </c>
      <c r="CP365" s="112"/>
      <c r="CQ365" s="110">
        <v>0.0</v>
      </c>
      <c r="CR365" s="113">
        <f t="shared" si="45"/>
        <v>0</v>
      </c>
      <c r="CS365" s="113">
        <f t="shared" si="26"/>
        <v>0</v>
      </c>
      <c r="CT365" s="1"/>
      <c r="CU365" s="114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16"/>
      <c r="DH365" s="116"/>
      <c r="DI365" s="116"/>
      <c r="DJ365" s="116"/>
      <c r="DK365" s="116"/>
      <c r="DL365" s="1"/>
      <c r="DM365" s="1"/>
      <c r="DN365" s="1"/>
      <c r="DO365" s="1"/>
      <c r="DP365" s="1"/>
    </row>
    <row r="366">
      <c r="A366" s="93"/>
      <c r="B366" s="244" t="s">
        <v>154</v>
      </c>
      <c r="C366" s="208" t="s">
        <v>128</v>
      </c>
      <c r="D366" s="96" t="s">
        <v>619</v>
      </c>
      <c r="E366" s="97" t="str">
        <f t="shared" si="27"/>
        <v>N/A</v>
      </c>
      <c r="F366" s="98"/>
      <c r="G366" s="98"/>
      <c r="H366" s="98"/>
      <c r="I366" s="98"/>
      <c r="J366" s="98"/>
      <c r="K366" s="99"/>
      <c r="L366" s="98"/>
      <c r="M366" s="98"/>
      <c r="N366" s="98"/>
      <c r="O366" s="98"/>
      <c r="P366" s="98"/>
      <c r="Q366" s="100"/>
      <c r="R366" s="98"/>
      <c r="S366" s="98"/>
      <c r="T366" s="45"/>
      <c r="U366" s="172"/>
      <c r="V366" s="47"/>
      <c r="W366" s="45"/>
      <c r="X366" s="101"/>
      <c r="Y366" s="102"/>
      <c r="Z366" s="45"/>
      <c r="AA366" s="110">
        <v>0.0</v>
      </c>
      <c r="AB366" s="123"/>
      <c r="AC366" s="110">
        <v>0.0</v>
      </c>
      <c r="AD366" s="107"/>
      <c r="AE366" s="110">
        <v>0.0</v>
      </c>
      <c r="AF366" s="142">
        <v>159170.58</v>
      </c>
      <c r="AG366" s="110">
        <v>159170.58</v>
      </c>
      <c r="AH366" s="124">
        <v>0.0</v>
      </c>
      <c r="AI366" s="110">
        <v>0.0</v>
      </c>
      <c r="AJ366" s="124" t="str">
        <f t="shared" si="172"/>
        <v>#REF!</v>
      </c>
      <c r="AK366" s="124">
        <v>0.0</v>
      </c>
      <c r="AL366" s="110">
        <v>0.0</v>
      </c>
      <c r="AM366" s="124" t="str">
        <f t="shared" si="173"/>
        <v>#REF!</v>
      </c>
      <c r="AN366" s="124">
        <v>0.0</v>
      </c>
      <c r="AO366" s="103"/>
      <c r="AP366" s="124" t="str">
        <f t="shared" si="174"/>
        <v>#REF!</v>
      </c>
      <c r="AQ366" s="124">
        <v>0.0</v>
      </c>
      <c r="AR366" s="110">
        <v>0.0</v>
      </c>
      <c r="AS366" s="124" t="str">
        <f t="shared" si="170"/>
        <v>#REF!</v>
      </c>
      <c r="AT366" s="107"/>
      <c r="AU366" s="110">
        <v>0.0</v>
      </c>
      <c r="AV366" s="107"/>
      <c r="AW366" s="110">
        <v>0.0</v>
      </c>
      <c r="AX366" s="142">
        <v>7870.6</v>
      </c>
      <c r="AY366" s="110">
        <v>7870.6</v>
      </c>
      <c r="AZ366" s="107"/>
      <c r="BA366" s="110">
        <v>0.0</v>
      </c>
      <c r="BB366" s="124" t="str">
        <f t="shared" si="157"/>
        <v>#REF!</v>
      </c>
      <c r="BC366" s="107"/>
      <c r="BD366" s="103"/>
      <c r="BE366" s="129" t="str">
        <f t="shared" si="153"/>
        <v>#REF!</v>
      </c>
      <c r="BF366" s="107"/>
      <c r="BG366" s="103"/>
      <c r="BH366" s="124" t="str">
        <f t="shared" si="152"/>
        <v>#REF!</v>
      </c>
      <c r="BI366" s="107"/>
      <c r="BJ366" s="103"/>
      <c r="BK366" s="124" t="str">
        <f t="shared" si="160"/>
        <v>#REF!</v>
      </c>
      <c r="BL366" s="107"/>
      <c r="BM366" s="103"/>
      <c r="BN366" s="124" t="str">
        <f t="shared" si="148"/>
        <v>#REF!</v>
      </c>
      <c r="BO366" s="107"/>
      <c r="BP366" s="103"/>
      <c r="BQ366" s="107"/>
      <c r="BR366" s="103"/>
      <c r="BS366" s="107" t="str">
        <f t="shared" si="30"/>
        <v>#REF!</v>
      </c>
      <c r="BT366" s="107"/>
      <c r="BU366" s="103"/>
      <c r="BV366" s="107"/>
      <c r="BW366" s="117" t="str">
        <f t="shared" si="167"/>
        <v>#REF!</v>
      </c>
      <c r="BX366" s="112"/>
      <c r="BY366" s="110">
        <v>0.0</v>
      </c>
      <c r="BZ366" s="2"/>
      <c r="CA366" s="2"/>
      <c r="CB366" s="112"/>
      <c r="CC366" s="110">
        <v>0.0</v>
      </c>
      <c r="CD366" s="112"/>
      <c r="CE366" s="110">
        <v>0.0</v>
      </c>
      <c r="CF366" s="112"/>
      <c r="CG366" s="110">
        <v>0.0</v>
      </c>
      <c r="CH366" s="112"/>
      <c r="CI366" s="110">
        <v>0.0</v>
      </c>
      <c r="CJ366" s="112"/>
      <c r="CK366" s="110">
        <v>0.0</v>
      </c>
      <c r="CL366" s="112"/>
      <c r="CM366" s="110">
        <v>0.0</v>
      </c>
      <c r="CN366" s="112"/>
      <c r="CO366" s="110">
        <v>0.0</v>
      </c>
      <c r="CP366" s="112"/>
      <c r="CQ366" s="110">
        <v>0.0</v>
      </c>
      <c r="CR366" s="113">
        <f t="shared" si="45"/>
        <v>0</v>
      </c>
      <c r="CS366" s="113">
        <f t="shared" si="26"/>
        <v>0</v>
      </c>
      <c r="CT366" s="1"/>
      <c r="CU366" s="114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16"/>
      <c r="DH366" s="116"/>
      <c r="DI366" s="116"/>
      <c r="DJ366" s="116"/>
      <c r="DK366" s="116"/>
      <c r="DL366" s="1"/>
      <c r="DM366" s="1"/>
      <c r="DN366" s="1"/>
      <c r="DO366" s="1"/>
      <c r="DP366" s="1"/>
    </row>
    <row r="367">
      <c r="A367" s="93"/>
      <c r="B367" s="244" t="s">
        <v>154</v>
      </c>
      <c r="C367" s="208" t="s">
        <v>128</v>
      </c>
      <c r="D367" s="96" t="s">
        <v>620</v>
      </c>
      <c r="E367" s="97" t="str">
        <f t="shared" si="27"/>
        <v>N/A</v>
      </c>
      <c r="F367" s="98"/>
      <c r="G367" s="98"/>
      <c r="H367" s="98"/>
      <c r="I367" s="98"/>
      <c r="J367" s="98"/>
      <c r="K367" s="99"/>
      <c r="L367" s="98"/>
      <c r="M367" s="98"/>
      <c r="N367" s="98"/>
      <c r="O367" s="98"/>
      <c r="P367" s="98"/>
      <c r="Q367" s="100"/>
      <c r="R367" s="98"/>
      <c r="S367" s="98"/>
      <c r="T367" s="47"/>
      <c r="U367" s="45"/>
      <c r="V367" s="45"/>
      <c r="W367" s="98"/>
      <c r="X367" s="101"/>
      <c r="Y367" s="102"/>
      <c r="Z367" s="47"/>
      <c r="AA367" s="103"/>
      <c r="AB367" s="104"/>
      <c r="AC367" s="103"/>
      <c r="AD367" s="106"/>
      <c r="AE367" s="103"/>
      <c r="AF367" s="142">
        <v>101931.85</v>
      </c>
      <c r="AG367" s="110">
        <v>101931.85</v>
      </c>
      <c r="AH367" s="124">
        <v>3237.5</v>
      </c>
      <c r="AI367" s="110">
        <v>3237.5</v>
      </c>
      <c r="AJ367" s="124" t="str">
        <f t="shared" si="172"/>
        <v>#REF!</v>
      </c>
      <c r="AK367" s="142">
        <v>7071.6</v>
      </c>
      <c r="AL367" s="110">
        <v>7071.6</v>
      </c>
      <c r="AM367" s="124" t="str">
        <f t="shared" si="173"/>
        <v>#REF!</v>
      </c>
      <c r="AN367" s="142">
        <v>6859.95</v>
      </c>
      <c r="AO367" s="110">
        <v>6859.95</v>
      </c>
      <c r="AP367" s="124" t="str">
        <f t="shared" si="174"/>
        <v>#REF!</v>
      </c>
      <c r="AQ367" s="124">
        <v>0.0</v>
      </c>
      <c r="AR367" s="110">
        <v>0.0</v>
      </c>
      <c r="AS367" s="124" t="str">
        <f t="shared" si="170"/>
        <v>#REF!</v>
      </c>
      <c r="AT367" s="142">
        <v>3304.6</v>
      </c>
      <c r="AU367" s="110">
        <v>3304.6</v>
      </c>
      <c r="AV367" s="107"/>
      <c r="AW367" s="110">
        <v>0.0</v>
      </c>
      <c r="AX367" s="107"/>
      <c r="AY367" s="110">
        <v>0.0</v>
      </c>
      <c r="AZ367" s="107"/>
      <c r="BA367" s="110">
        <v>0.0</v>
      </c>
      <c r="BB367" s="124" t="str">
        <f t="shared" si="157"/>
        <v>#REF!</v>
      </c>
      <c r="BC367" s="107"/>
      <c r="BD367" s="103"/>
      <c r="BE367" s="129" t="str">
        <f t="shared" si="153"/>
        <v>#REF!</v>
      </c>
      <c r="BF367" s="107"/>
      <c r="BG367" s="103"/>
      <c r="BH367" s="124" t="str">
        <f t="shared" si="152"/>
        <v>#REF!</v>
      </c>
      <c r="BI367" s="107"/>
      <c r="BJ367" s="103"/>
      <c r="BK367" s="124" t="str">
        <f t="shared" si="160"/>
        <v>#REF!</v>
      </c>
      <c r="BL367" s="107"/>
      <c r="BM367" s="103"/>
      <c r="BN367" s="124" t="str">
        <f t="shared" si="148"/>
        <v>#REF!</v>
      </c>
      <c r="BO367" s="107"/>
      <c r="BP367" s="103"/>
      <c r="BQ367" s="107"/>
      <c r="BR367" s="103"/>
      <c r="BS367" s="107" t="str">
        <f t="shared" si="30"/>
        <v>#REF!</v>
      </c>
      <c r="BT367" s="107"/>
      <c r="BU367" s="103"/>
      <c r="BV367" s="107"/>
      <c r="BW367" s="117" t="str">
        <f t="shared" si="167"/>
        <v>#REF!</v>
      </c>
      <c r="BX367" s="112"/>
      <c r="BY367" s="110">
        <v>0.0</v>
      </c>
      <c r="BZ367" s="2"/>
      <c r="CA367" s="2"/>
      <c r="CB367" s="112"/>
      <c r="CC367" s="110">
        <v>0.0</v>
      </c>
      <c r="CD367" s="112"/>
      <c r="CE367" s="110">
        <v>0.0</v>
      </c>
      <c r="CF367" s="112"/>
      <c r="CG367" s="110">
        <v>0.0</v>
      </c>
      <c r="CH367" s="112"/>
      <c r="CI367" s="110">
        <v>0.0</v>
      </c>
      <c r="CJ367" s="112"/>
      <c r="CK367" s="110">
        <v>0.0</v>
      </c>
      <c r="CL367" s="112"/>
      <c r="CM367" s="110">
        <v>0.0</v>
      </c>
      <c r="CN367" s="112"/>
      <c r="CO367" s="110">
        <v>0.0</v>
      </c>
      <c r="CP367" s="112"/>
      <c r="CQ367" s="110">
        <v>0.0</v>
      </c>
      <c r="CR367" s="113">
        <f t="shared" si="45"/>
        <v>0</v>
      </c>
      <c r="CS367" s="113">
        <f t="shared" si="26"/>
        <v>0</v>
      </c>
      <c r="CT367" s="1"/>
      <c r="CU367" s="114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16"/>
      <c r="DH367" s="116"/>
      <c r="DI367" s="116"/>
      <c r="DJ367" s="116"/>
      <c r="DK367" s="116"/>
      <c r="DL367" s="1"/>
      <c r="DM367" s="1"/>
      <c r="DN367" s="1"/>
      <c r="DO367" s="1"/>
      <c r="DP367" s="1"/>
    </row>
    <row r="368">
      <c r="A368" s="93"/>
      <c r="B368" s="244" t="s">
        <v>154</v>
      </c>
      <c r="C368" s="208">
        <v>24429.0</v>
      </c>
      <c r="D368" s="96" t="s">
        <v>621</v>
      </c>
      <c r="E368" s="97" t="str">
        <f t="shared" si="27"/>
        <v>N/A</v>
      </c>
      <c r="F368" s="98"/>
      <c r="G368" s="98"/>
      <c r="H368" s="98"/>
      <c r="I368" s="98"/>
      <c r="J368" s="98"/>
      <c r="K368" s="99"/>
      <c r="L368" s="98"/>
      <c r="M368" s="98"/>
      <c r="N368" s="98"/>
      <c r="O368" s="98"/>
      <c r="P368" s="98"/>
      <c r="Q368" s="100"/>
      <c r="R368" s="98"/>
      <c r="S368" s="98"/>
      <c r="T368" s="45"/>
      <c r="U368" s="45"/>
      <c r="V368" s="45"/>
      <c r="W368" s="45"/>
      <c r="X368" s="101"/>
      <c r="Y368" s="102"/>
      <c r="Z368" s="45"/>
      <c r="AA368" s="103"/>
      <c r="AB368" s="123"/>
      <c r="AC368" s="103"/>
      <c r="AD368" s="106"/>
      <c r="AE368" s="103"/>
      <c r="AF368" s="128"/>
      <c r="AG368" s="103"/>
      <c r="AH368" s="107"/>
      <c r="AI368" s="103"/>
      <c r="AJ368" s="107"/>
      <c r="AK368" s="107"/>
      <c r="AL368" s="103"/>
      <c r="AM368" s="107"/>
      <c r="AN368" s="107"/>
      <c r="AO368" s="103"/>
      <c r="AP368" s="107"/>
      <c r="AQ368" s="107"/>
      <c r="AR368" s="103"/>
      <c r="AS368" s="107"/>
      <c r="AT368" s="107"/>
      <c r="AU368" s="103"/>
      <c r="AV368" s="142">
        <v>3612.32</v>
      </c>
      <c r="AW368" s="110">
        <v>3612.32</v>
      </c>
      <c r="AX368" s="107"/>
      <c r="AY368" s="103"/>
      <c r="AZ368" s="107"/>
      <c r="BA368" s="103"/>
      <c r="BB368" s="124" t="str">
        <f t="shared" si="157"/>
        <v>#REF!</v>
      </c>
      <c r="BC368" s="107"/>
      <c r="BD368" s="103"/>
      <c r="BE368" s="129" t="str">
        <f t="shared" si="153"/>
        <v>#REF!</v>
      </c>
      <c r="BF368" s="107"/>
      <c r="BG368" s="103"/>
      <c r="BH368" s="124" t="str">
        <f t="shared" si="152"/>
        <v>#REF!</v>
      </c>
      <c r="BI368" s="107"/>
      <c r="BJ368" s="103"/>
      <c r="BK368" s="124" t="str">
        <f t="shared" si="160"/>
        <v>#REF!</v>
      </c>
      <c r="BL368" s="107"/>
      <c r="BM368" s="103"/>
      <c r="BN368" s="124" t="str">
        <f t="shared" si="148"/>
        <v>#REF!</v>
      </c>
      <c r="BO368" s="107"/>
      <c r="BP368" s="103"/>
      <c r="BQ368" s="107"/>
      <c r="BR368" s="103"/>
      <c r="BS368" s="107" t="str">
        <f t="shared" si="30"/>
        <v>#REF!</v>
      </c>
      <c r="BT368" s="107"/>
      <c r="BU368" s="103"/>
      <c r="BV368" s="107"/>
      <c r="BW368" s="107" t="str">
        <f t="shared" ref="BW368:BW383" si="175">IFNA(SUM(BT368-VLOOKUP($D368,' 2.18.25 - WIP PROJECTIONS'!$D$2:$BX$214,68,FALSE)), BT368)</f>
        <v>#REF!</v>
      </c>
      <c r="BX368" s="112"/>
      <c r="BY368" s="110">
        <v>0.0</v>
      </c>
      <c r="BZ368" s="2"/>
      <c r="CA368" s="2"/>
      <c r="CB368" s="112"/>
      <c r="CC368" s="110">
        <v>0.0</v>
      </c>
      <c r="CD368" s="112"/>
      <c r="CE368" s="110">
        <v>0.0</v>
      </c>
      <c r="CF368" s="112"/>
      <c r="CG368" s="110">
        <v>0.0</v>
      </c>
      <c r="CH368" s="112"/>
      <c r="CI368" s="110">
        <v>0.0</v>
      </c>
      <c r="CJ368" s="112"/>
      <c r="CK368" s="110">
        <v>0.0</v>
      </c>
      <c r="CL368" s="112"/>
      <c r="CM368" s="110">
        <v>0.0</v>
      </c>
      <c r="CN368" s="112"/>
      <c r="CO368" s="110">
        <v>0.0</v>
      </c>
      <c r="CP368" s="112"/>
      <c r="CQ368" s="110">
        <v>0.0</v>
      </c>
      <c r="CR368" s="113">
        <f t="shared" si="45"/>
        <v>0</v>
      </c>
      <c r="CS368" s="113">
        <f t="shared" si="26"/>
        <v>0</v>
      </c>
      <c r="CT368" s="1"/>
      <c r="CU368" s="114"/>
      <c r="CV368" s="1"/>
      <c r="CW368" s="1"/>
      <c r="CX368" s="195" t="str">
        <f>CONCATENATE(TEXT(T368-CU368,"$0,000.00")," over projections")</f>
        <v>$0,000.00 over projections</v>
      </c>
      <c r="CY368" s="1"/>
      <c r="CZ368" s="1"/>
      <c r="DA368" s="1"/>
      <c r="DB368" s="1"/>
      <c r="DC368" s="1"/>
      <c r="DD368" s="1"/>
      <c r="DE368" s="1"/>
      <c r="DF368" s="1"/>
      <c r="DG368" s="116"/>
      <c r="DH368" s="116"/>
      <c r="DI368" s="116"/>
      <c r="DJ368" s="116"/>
      <c r="DK368" s="116"/>
      <c r="DL368" s="1"/>
      <c r="DM368" s="1"/>
      <c r="DN368" s="1"/>
      <c r="DO368" s="1"/>
      <c r="DP368" s="1"/>
    </row>
    <row r="369">
      <c r="A369" s="93"/>
      <c r="B369" s="244" t="s">
        <v>154</v>
      </c>
      <c r="C369" s="208">
        <v>24426.0</v>
      </c>
      <c r="D369" s="96" t="s">
        <v>622</v>
      </c>
      <c r="E369" s="97" t="str">
        <f t="shared" si="27"/>
        <v>N/A</v>
      </c>
      <c r="F369" s="98"/>
      <c r="G369" s="98"/>
      <c r="H369" s="98"/>
      <c r="I369" s="98"/>
      <c r="J369" s="98"/>
      <c r="K369" s="99"/>
      <c r="L369" s="98"/>
      <c r="M369" s="98"/>
      <c r="N369" s="98"/>
      <c r="O369" s="98"/>
      <c r="P369" s="45"/>
      <c r="Q369" s="100"/>
      <c r="R369" s="98"/>
      <c r="S369" s="98"/>
      <c r="T369" s="45"/>
      <c r="U369" s="45"/>
      <c r="V369" s="45"/>
      <c r="W369" s="45"/>
      <c r="X369" s="101"/>
      <c r="Y369" s="102"/>
      <c r="Z369" s="45"/>
      <c r="AA369" s="103"/>
      <c r="AB369" s="123"/>
      <c r="AC369" s="103"/>
      <c r="AD369" s="107"/>
      <c r="AE369" s="103"/>
      <c r="AF369" s="128"/>
      <c r="AG369" s="103"/>
      <c r="AH369" s="107"/>
      <c r="AI369" s="103"/>
      <c r="AJ369" s="107"/>
      <c r="AK369" s="107"/>
      <c r="AL369" s="103"/>
      <c r="AM369" s="107"/>
      <c r="AN369" s="107"/>
      <c r="AO369" s="103"/>
      <c r="AP369" s="107"/>
      <c r="AQ369" s="106"/>
      <c r="AR369" s="103"/>
      <c r="AS369" s="48"/>
      <c r="AT369" s="112"/>
      <c r="AU369" s="103"/>
      <c r="AV369" s="142">
        <v>1326.8</v>
      </c>
      <c r="AW369" s="110">
        <v>1326.8</v>
      </c>
      <c r="AX369" s="107"/>
      <c r="AY369" s="103"/>
      <c r="AZ369" s="107"/>
      <c r="BA369" s="103"/>
      <c r="BB369" s="124" t="str">
        <f t="shared" si="157"/>
        <v>#REF!</v>
      </c>
      <c r="BC369" s="107"/>
      <c r="BD369" s="103"/>
      <c r="BE369" s="129" t="str">
        <f t="shared" si="153"/>
        <v>#REF!</v>
      </c>
      <c r="BF369" s="107"/>
      <c r="BG369" s="103"/>
      <c r="BH369" s="124" t="str">
        <f t="shared" si="152"/>
        <v>#REF!</v>
      </c>
      <c r="BI369" s="107"/>
      <c r="BJ369" s="103"/>
      <c r="BK369" s="124" t="str">
        <f t="shared" si="160"/>
        <v>#REF!</v>
      </c>
      <c r="BL369" s="107"/>
      <c r="BM369" s="103"/>
      <c r="BN369" s="124" t="str">
        <f t="shared" si="148"/>
        <v>#REF!</v>
      </c>
      <c r="BO369" s="107"/>
      <c r="BP369" s="103"/>
      <c r="BQ369" s="107"/>
      <c r="BR369" s="103"/>
      <c r="BS369" s="107" t="str">
        <f t="shared" si="30"/>
        <v>#REF!</v>
      </c>
      <c r="BT369" s="107"/>
      <c r="BU369" s="103"/>
      <c r="BV369" s="107"/>
      <c r="BW369" s="107" t="str">
        <f t="shared" si="175"/>
        <v>#REF!</v>
      </c>
      <c r="BX369" s="112"/>
      <c r="BY369" s="110">
        <v>0.0</v>
      </c>
      <c r="BZ369" s="2"/>
      <c r="CA369" s="2"/>
      <c r="CB369" s="112"/>
      <c r="CC369" s="110">
        <v>0.0</v>
      </c>
      <c r="CD369" s="112"/>
      <c r="CE369" s="110">
        <v>0.0</v>
      </c>
      <c r="CF369" s="112"/>
      <c r="CG369" s="110">
        <v>0.0</v>
      </c>
      <c r="CH369" s="112"/>
      <c r="CI369" s="110">
        <v>0.0</v>
      </c>
      <c r="CJ369" s="112"/>
      <c r="CK369" s="110">
        <v>0.0</v>
      </c>
      <c r="CL369" s="112"/>
      <c r="CM369" s="110">
        <v>0.0</v>
      </c>
      <c r="CN369" s="112"/>
      <c r="CO369" s="110">
        <v>0.0</v>
      </c>
      <c r="CP369" s="112"/>
      <c r="CQ369" s="110">
        <v>0.0</v>
      </c>
      <c r="CR369" s="113">
        <f t="shared" si="45"/>
        <v>0</v>
      </c>
      <c r="CS369" s="113">
        <f t="shared" si="26"/>
        <v>0</v>
      </c>
      <c r="CT369" s="1"/>
      <c r="CU369" s="114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16"/>
      <c r="DH369" s="116"/>
      <c r="DI369" s="116"/>
      <c r="DJ369" s="116"/>
      <c r="DK369" s="116"/>
      <c r="DL369" s="1"/>
      <c r="DM369" s="1"/>
      <c r="DN369" s="1"/>
      <c r="DO369" s="1"/>
      <c r="DP369" s="1"/>
    </row>
    <row r="370">
      <c r="A370" s="93"/>
      <c r="B370" s="244" t="s">
        <v>154</v>
      </c>
      <c r="C370" s="208">
        <v>24423.0</v>
      </c>
      <c r="D370" s="96" t="s">
        <v>623</v>
      </c>
      <c r="E370" s="97" t="str">
        <f t="shared" si="27"/>
        <v>N/A</v>
      </c>
      <c r="F370" s="98"/>
      <c r="G370" s="98"/>
      <c r="H370" s="98"/>
      <c r="I370" s="98"/>
      <c r="J370" s="98"/>
      <c r="K370" s="99"/>
      <c r="L370" s="98"/>
      <c r="M370" s="98"/>
      <c r="N370" s="98"/>
      <c r="O370" s="98"/>
      <c r="P370" s="98"/>
      <c r="Q370" s="47"/>
      <c r="R370" s="98"/>
      <c r="S370" s="45"/>
      <c r="T370" s="160"/>
      <c r="U370" s="160"/>
      <c r="V370" s="160"/>
      <c r="W370" s="98"/>
      <c r="X370" s="101"/>
      <c r="Y370" s="102"/>
      <c r="Z370" s="98"/>
      <c r="AA370" s="103"/>
      <c r="AB370" s="123"/>
      <c r="AC370" s="103"/>
      <c r="AD370" s="107"/>
      <c r="AE370" s="103"/>
      <c r="AF370" s="107"/>
      <c r="AG370" s="103"/>
      <c r="AH370" s="107"/>
      <c r="AI370" s="103"/>
      <c r="AJ370" s="107"/>
      <c r="AK370" s="107"/>
      <c r="AL370" s="103"/>
      <c r="AM370" s="107"/>
      <c r="AN370" s="107"/>
      <c r="AO370" s="103"/>
      <c r="AP370" s="124" t="str">
        <f>IFNA(SUM(AN370-VLOOKUP($D370,'4.1.24 - WIP PROJECTIONS'!$D$2:$AO$214,36,FALSE)), "JOB NOT LISTED PRV WK")</f>
        <v>#REF!</v>
      </c>
      <c r="AQ370" s="107"/>
      <c r="AR370" s="110">
        <v>0.0</v>
      </c>
      <c r="AS370" s="124" t="str">
        <f>IFNA(SUM(AQ370-VLOOKUP($D370,' 5.6.24 - WIP PROJECTIONS'!$D$2:$AV$214,39,FALSE)), "JOB NOT LISTED PRV WK")</f>
        <v>#REF!</v>
      </c>
      <c r="AT370" s="107"/>
      <c r="AU370" s="110">
        <v>0.0</v>
      </c>
      <c r="AV370" s="142">
        <v>174991.1</v>
      </c>
      <c r="AW370" s="110">
        <v>174991.1</v>
      </c>
      <c r="AX370" s="142">
        <v>620772.3</v>
      </c>
      <c r="AY370" s="110">
        <v>620772.3</v>
      </c>
      <c r="AZ370" s="144">
        <v>159114.25</v>
      </c>
      <c r="BA370" s="110">
        <v>159114.25</v>
      </c>
      <c r="BB370" s="124" t="str">
        <f t="shared" si="157"/>
        <v>#REF!</v>
      </c>
      <c r="BC370" s="129">
        <v>285460.28</v>
      </c>
      <c r="BD370" s="110">
        <v>285460.28</v>
      </c>
      <c r="BE370" s="129" t="str">
        <f t="shared" si="153"/>
        <v>#REF!</v>
      </c>
      <c r="BF370" s="124">
        <v>0.0</v>
      </c>
      <c r="BG370" s="103"/>
      <c r="BH370" s="124" t="str">
        <f t="shared" si="152"/>
        <v>#REF!</v>
      </c>
      <c r="BI370" s="107"/>
      <c r="BJ370" s="103"/>
      <c r="BK370" s="124" t="str">
        <f t="shared" si="160"/>
        <v>#REF!</v>
      </c>
      <c r="BL370" s="107"/>
      <c r="BM370" s="103"/>
      <c r="BN370" s="124" t="str">
        <f t="shared" si="148"/>
        <v>#REF!</v>
      </c>
      <c r="BO370" s="107"/>
      <c r="BP370" s="103"/>
      <c r="BQ370" s="107"/>
      <c r="BR370" s="103"/>
      <c r="BS370" s="107" t="str">
        <f t="shared" si="30"/>
        <v>#REF!</v>
      </c>
      <c r="BT370" s="107"/>
      <c r="BU370" s="103"/>
      <c r="BV370" s="107"/>
      <c r="BW370" s="107" t="str">
        <f t="shared" si="175"/>
        <v>#REF!</v>
      </c>
      <c r="BX370" s="112"/>
      <c r="BY370" s="110">
        <v>0.0</v>
      </c>
      <c r="BZ370" s="2"/>
      <c r="CA370" s="2"/>
      <c r="CB370" s="112"/>
      <c r="CC370" s="110">
        <v>0.0</v>
      </c>
      <c r="CD370" s="112"/>
      <c r="CE370" s="110">
        <v>0.0</v>
      </c>
      <c r="CF370" s="112"/>
      <c r="CG370" s="110">
        <v>0.0</v>
      </c>
      <c r="CH370" s="112"/>
      <c r="CI370" s="110">
        <v>0.0</v>
      </c>
      <c r="CJ370" s="112"/>
      <c r="CK370" s="110">
        <v>0.0</v>
      </c>
      <c r="CL370" s="112"/>
      <c r="CM370" s="110">
        <v>0.0</v>
      </c>
      <c r="CN370" s="112"/>
      <c r="CO370" s="110">
        <v>0.0</v>
      </c>
      <c r="CP370" s="112"/>
      <c r="CQ370" s="110">
        <v>0.0</v>
      </c>
      <c r="CR370" s="113">
        <f t="shared" si="45"/>
        <v>0</v>
      </c>
      <c r="CS370" s="113">
        <f t="shared" si="26"/>
        <v>0</v>
      </c>
      <c r="CT370" s="1"/>
      <c r="CU370" s="114"/>
      <c r="CV370" s="1"/>
      <c r="CW370" s="1"/>
      <c r="CX370" s="1"/>
      <c r="CY370" s="1"/>
      <c r="CZ370" s="1"/>
      <c r="DA370" s="1"/>
      <c r="DB370" s="1"/>
      <c r="DC370" s="1"/>
      <c r="DD370" s="1"/>
      <c r="DE370" s="61"/>
      <c r="DF370" s="61"/>
      <c r="DG370" s="115"/>
      <c r="DH370" s="116"/>
      <c r="DI370" s="116"/>
      <c r="DJ370" s="116"/>
      <c r="DK370" s="116"/>
      <c r="DL370" s="1"/>
      <c r="DM370" s="1"/>
      <c r="DN370" s="1"/>
      <c r="DO370" s="1"/>
      <c r="DP370" s="1"/>
    </row>
    <row r="371">
      <c r="A371" s="93"/>
      <c r="B371" s="244" t="s">
        <v>154</v>
      </c>
      <c r="C371" s="208">
        <v>24420.0</v>
      </c>
      <c r="D371" s="96" t="s">
        <v>624</v>
      </c>
      <c r="E371" s="97" t="str">
        <f t="shared" si="27"/>
        <v>N/A</v>
      </c>
      <c r="F371" s="133">
        <v>18399.72</v>
      </c>
      <c r="G371" s="98"/>
      <c r="H371" s="98"/>
      <c r="I371" s="98"/>
      <c r="J371" s="98"/>
      <c r="K371" s="99"/>
      <c r="L371" s="98"/>
      <c r="M371" s="98"/>
      <c r="N371" s="98"/>
      <c r="O371" s="98"/>
      <c r="P371" s="98"/>
      <c r="Q371" s="47"/>
      <c r="R371" s="47"/>
      <c r="S371" s="47"/>
      <c r="T371" s="45"/>
      <c r="U371" s="122"/>
      <c r="V371" s="145"/>
      <c r="W371" s="98"/>
      <c r="X371" s="101"/>
      <c r="Y371" s="102"/>
      <c r="Z371" s="98"/>
      <c r="AA371" s="103"/>
      <c r="AB371" s="123"/>
      <c r="AC371" s="103"/>
      <c r="AD371" s="107"/>
      <c r="AE371" s="103"/>
      <c r="AF371" s="107"/>
      <c r="AG371" s="103"/>
      <c r="AH371" s="107"/>
      <c r="AI371" s="103"/>
      <c r="AJ371" s="107"/>
      <c r="AK371" s="107"/>
      <c r="AL371" s="103"/>
      <c r="AM371" s="107"/>
      <c r="AN371" s="107"/>
      <c r="AO371" s="103"/>
      <c r="AP371" s="107"/>
      <c r="AQ371" s="107"/>
      <c r="AR371" s="103"/>
      <c r="AS371" s="107"/>
      <c r="AT371" s="142">
        <v>11006.02</v>
      </c>
      <c r="AU371" s="110">
        <v>11006.02</v>
      </c>
      <c r="AV371" s="107"/>
      <c r="AW371" s="103"/>
      <c r="AX371" s="107"/>
      <c r="AY371" s="103"/>
      <c r="AZ371" s="242">
        <v>0.0</v>
      </c>
      <c r="BA371" s="110">
        <v>0.0</v>
      </c>
      <c r="BB371" s="124" t="str">
        <f t="shared" si="157"/>
        <v>#REF!</v>
      </c>
      <c r="BC371" s="107"/>
      <c r="BD371" s="103"/>
      <c r="BE371" s="129" t="str">
        <f t="shared" si="153"/>
        <v>#REF!</v>
      </c>
      <c r="BF371" s="107"/>
      <c r="BG371" s="103"/>
      <c r="BH371" s="124" t="str">
        <f t="shared" si="152"/>
        <v>#REF!</v>
      </c>
      <c r="BI371" s="107"/>
      <c r="BJ371" s="103"/>
      <c r="BK371" s="124" t="str">
        <f t="shared" si="160"/>
        <v>#REF!</v>
      </c>
      <c r="BL371" s="107"/>
      <c r="BM371" s="103"/>
      <c r="BN371" s="124" t="str">
        <f t="shared" si="148"/>
        <v>#REF!</v>
      </c>
      <c r="BO371" s="107"/>
      <c r="BP371" s="103"/>
      <c r="BQ371" s="107"/>
      <c r="BR371" s="103"/>
      <c r="BS371" s="107" t="str">
        <f t="shared" si="30"/>
        <v>#REF!</v>
      </c>
      <c r="BT371" s="107"/>
      <c r="BU371" s="103"/>
      <c r="BV371" s="107"/>
      <c r="BW371" s="107" t="str">
        <f t="shared" si="175"/>
        <v>#REF!</v>
      </c>
      <c r="BX371" s="112"/>
      <c r="BY371" s="110">
        <v>0.0</v>
      </c>
      <c r="BZ371" s="2"/>
      <c r="CA371" s="2"/>
      <c r="CB371" s="112"/>
      <c r="CC371" s="110">
        <v>0.0</v>
      </c>
      <c r="CD371" s="112"/>
      <c r="CE371" s="110">
        <v>0.0</v>
      </c>
      <c r="CF371" s="112"/>
      <c r="CG371" s="110">
        <v>0.0</v>
      </c>
      <c r="CH371" s="112"/>
      <c r="CI371" s="110">
        <v>0.0</v>
      </c>
      <c r="CJ371" s="112"/>
      <c r="CK371" s="110">
        <v>0.0</v>
      </c>
      <c r="CL371" s="112"/>
      <c r="CM371" s="110">
        <v>0.0</v>
      </c>
      <c r="CN371" s="112"/>
      <c r="CO371" s="110">
        <v>0.0</v>
      </c>
      <c r="CP371" s="112"/>
      <c r="CQ371" s="110">
        <v>0.0</v>
      </c>
      <c r="CR371" s="113">
        <f t="shared" si="45"/>
        <v>0</v>
      </c>
      <c r="CS371" s="113">
        <f t="shared" si="26"/>
        <v>0</v>
      </c>
      <c r="CT371" s="1"/>
      <c r="CU371" s="114"/>
      <c r="CV371" s="1"/>
      <c r="CW371" s="1"/>
      <c r="CX371" s="1"/>
      <c r="CY371" s="1"/>
      <c r="CZ371" s="1"/>
      <c r="DA371" s="1"/>
      <c r="DB371" s="1"/>
      <c r="DC371" s="1"/>
      <c r="DD371" s="1"/>
      <c r="DE371" s="61"/>
      <c r="DF371" s="61"/>
      <c r="DG371" s="115"/>
      <c r="DH371" s="116"/>
      <c r="DI371" s="116"/>
      <c r="DJ371" s="116"/>
      <c r="DK371" s="116"/>
      <c r="DL371" s="1"/>
      <c r="DM371" s="1"/>
      <c r="DN371" s="1"/>
      <c r="DO371" s="1"/>
      <c r="DP371" s="1"/>
    </row>
    <row r="372">
      <c r="A372" s="93"/>
      <c r="B372" s="244" t="s">
        <v>154</v>
      </c>
      <c r="C372" s="208">
        <v>24417.0</v>
      </c>
      <c r="D372" s="96" t="s">
        <v>625</v>
      </c>
      <c r="E372" s="97" t="str">
        <f t="shared" si="27"/>
        <v>N/A</v>
      </c>
      <c r="F372" s="98"/>
      <c r="G372" s="98"/>
      <c r="H372" s="98"/>
      <c r="I372" s="98"/>
      <c r="J372" s="98"/>
      <c r="K372" s="99"/>
      <c r="L372" s="98"/>
      <c r="M372" s="98"/>
      <c r="N372" s="98"/>
      <c r="O372" s="98"/>
      <c r="P372" s="45"/>
      <c r="Q372" s="100"/>
      <c r="R372" s="98"/>
      <c r="S372" s="98"/>
      <c r="T372" s="45"/>
      <c r="U372" s="45"/>
      <c r="V372" s="45"/>
      <c r="W372" s="45"/>
      <c r="X372" s="101"/>
      <c r="Y372" s="102"/>
      <c r="Z372" s="45"/>
      <c r="AA372" s="103"/>
      <c r="AB372" s="123"/>
      <c r="AC372" s="103"/>
      <c r="AD372" s="107"/>
      <c r="AE372" s="103"/>
      <c r="AF372" s="128"/>
      <c r="AG372" s="103"/>
      <c r="AH372" s="107"/>
      <c r="AI372" s="103"/>
      <c r="AJ372" s="107"/>
      <c r="AK372" s="107"/>
      <c r="AL372" s="103"/>
      <c r="AM372" s="107"/>
      <c r="AN372" s="107"/>
      <c r="AO372" s="103"/>
      <c r="AP372" s="107"/>
      <c r="AQ372" s="107"/>
      <c r="AR372" s="103"/>
      <c r="AS372" s="124" t="str">
        <f t="shared" ref="AS372:AS374" si="176">IFNA(SUM(AQ372-VLOOKUP($D372,' 5.6.24 - WIP PROJECTIONS'!$D$2:$AV$214,39,FALSE)), "JOB NOT LISTED PRV WK")</f>
        <v>#REF!</v>
      </c>
      <c r="AT372" s="142">
        <v>7949.08</v>
      </c>
      <c r="AU372" s="110">
        <v>7949.08</v>
      </c>
      <c r="AV372" s="107"/>
      <c r="AW372" s="103"/>
      <c r="AX372" s="107"/>
      <c r="AY372" s="103"/>
      <c r="AZ372" s="107"/>
      <c r="BA372" s="103"/>
      <c r="BB372" s="124" t="str">
        <f t="shared" si="157"/>
        <v>#REF!</v>
      </c>
      <c r="BC372" s="107"/>
      <c r="BD372" s="103"/>
      <c r="BE372" s="129" t="str">
        <f t="shared" si="153"/>
        <v>#REF!</v>
      </c>
      <c r="BF372" s="107"/>
      <c r="BG372" s="103"/>
      <c r="BH372" s="124" t="str">
        <f t="shared" si="152"/>
        <v>#REF!</v>
      </c>
      <c r="BI372" s="107"/>
      <c r="BJ372" s="103"/>
      <c r="BK372" s="124" t="str">
        <f t="shared" si="160"/>
        <v>#REF!</v>
      </c>
      <c r="BL372" s="107"/>
      <c r="BM372" s="103"/>
      <c r="BN372" s="124" t="str">
        <f t="shared" si="148"/>
        <v>#REF!</v>
      </c>
      <c r="BO372" s="107"/>
      <c r="BP372" s="103"/>
      <c r="BQ372" s="107"/>
      <c r="BR372" s="103"/>
      <c r="BS372" s="107" t="str">
        <f t="shared" si="30"/>
        <v>#REF!</v>
      </c>
      <c r="BT372" s="107"/>
      <c r="BU372" s="103"/>
      <c r="BV372" s="107"/>
      <c r="BW372" s="107" t="str">
        <f t="shared" si="175"/>
        <v>#REF!</v>
      </c>
      <c r="BX372" s="112"/>
      <c r="BY372" s="110">
        <v>0.0</v>
      </c>
      <c r="BZ372" s="2"/>
      <c r="CA372" s="2"/>
      <c r="CB372" s="112"/>
      <c r="CC372" s="110">
        <v>0.0</v>
      </c>
      <c r="CD372" s="112"/>
      <c r="CE372" s="110">
        <v>0.0</v>
      </c>
      <c r="CF372" s="112"/>
      <c r="CG372" s="110">
        <v>0.0</v>
      </c>
      <c r="CH372" s="112"/>
      <c r="CI372" s="110">
        <v>0.0</v>
      </c>
      <c r="CJ372" s="112"/>
      <c r="CK372" s="110">
        <v>0.0</v>
      </c>
      <c r="CL372" s="112"/>
      <c r="CM372" s="110">
        <v>0.0</v>
      </c>
      <c r="CN372" s="112"/>
      <c r="CO372" s="110">
        <v>0.0</v>
      </c>
      <c r="CP372" s="112"/>
      <c r="CQ372" s="110">
        <v>0.0</v>
      </c>
      <c r="CR372" s="113">
        <f t="shared" si="45"/>
        <v>0</v>
      </c>
      <c r="CS372" s="113">
        <f t="shared" si="26"/>
        <v>0</v>
      </c>
      <c r="CT372" s="1"/>
      <c r="CU372" s="114"/>
      <c r="CV372" s="1"/>
      <c r="CW372" s="1"/>
      <c r="CX372" s="1"/>
      <c r="CY372" s="1"/>
      <c r="CZ372" s="1"/>
      <c r="DA372" s="1"/>
      <c r="DB372" s="1"/>
      <c r="DC372" s="1"/>
      <c r="DD372" s="1"/>
      <c r="DE372" s="61"/>
      <c r="DF372" s="61"/>
      <c r="DG372" s="115"/>
      <c r="DH372" s="116"/>
      <c r="DI372" s="116"/>
      <c r="DJ372" s="116"/>
      <c r="DK372" s="116"/>
      <c r="DL372" s="1"/>
      <c r="DM372" s="1"/>
      <c r="DN372" s="1"/>
      <c r="DO372" s="1"/>
      <c r="DP372" s="1"/>
    </row>
    <row r="373">
      <c r="A373" s="93"/>
      <c r="B373" s="244" t="s">
        <v>154</v>
      </c>
      <c r="C373" s="208">
        <v>24413.0</v>
      </c>
      <c r="D373" s="96" t="s">
        <v>626</v>
      </c>
      <c r="E373" s="97" t="str">
        <f t="shared" si="27"/>
        <v>N/A</v>
      </c>
      <c r="F373" s="98"/>
      <c r="G373" s="98"/>
      <c r="H373" s="98"/>
      <c r="I373" s="98"/>
      <c r="J373" s="98"/>
      <c r="K373" s="99"/>
      <c r="L373" s="98"/>
      <c r="M373" s="98"/>
      <c r="N373" s="98"/>
      <c r="O373" s="98"/>
      <c r="P373" s="98"/>
      <c r="Q373" s="47"/>
      <c r="R373" s="98"/>
      <c r="S373" s="45"/>
      <c r="T373" s="160"/>
      <c r="U373" s="160"/>
      <c r="V373" s="160"/>
      <c r="W373" s="98"/>
      <c r="X373" s="101"/>
      <c r="Y373" s="102"/>
      <c r="Z373" s="98"/>
      <c r="AA373" s="103"/>
      <c r="AB373" s="123"/>
      <c r="AC373" s="103"/>
      <c r="AD373" s="107"/>
      <c r="AE373" s="103"/>
      <c r="AF373" s="107"/>
      <c r="AG373" s="103"/>
      <c r="AH373" s="243"/>
      <c r="AI373" s="103"/>
      <c r="AJ373" s="107"/>
      <c r="AK373" s="107"/>
      <c r="AL373" s="103"/>
      <c r="AM373" s="107"/>
      <c r="AN373" s="107"/>
      <c r="AO373" s="103"/>
      <c r="AP373" s="107"/>
      <c r="AQ373" s="142">
        <v>10272.5</v>
      </c>
      <c r="AR373" s="110">
        <v>10272.5</v>
      </c>
      <c r="AS373" s="124" t="str">
        <f t="shared" si="176"/>
        <v>#REF!</v>
      </c>
      <c r="AT373" s="142">
        <v>13230.0</v>
      </c>
      <c r="AU373" s="110">
        <v>13230.0</v>
      </c>
      <c r="AV373" s="142">
        <v>3640.0</v>
      </c>
      <c r="AW373" s="110">
        <v>3640.0</v>
      </c>
      <c r="AX373" s="107"/>
      <c r="AY373" s="103"/>
      <c r="AZ373" s="107"/>
      <c r="BA373" s="103"/>
      <c r="BB373" s="124" t="str">
        <f t="shared" si="157"/>
        <v>#REF!</v>
      </c>
      <c r="BC373" s="107"/>
      <c r="BD373" s="103"/>
      <c r="BE373" s="129" t="str">
        <f t="shared" si="153"/>
        <v>#REF!</v>
      </c>
      <c r="BF373" s="107"/>
      <c r="BG373" s="103"/>
      <c r="BH373" s="124" t="str">
        <f t="shared" si="152"/>
        <v>#REF!</v>
      </c>
      <c r="BI373" s="107"/>
      <c r="BJ373" s="103"/>
      <c r="BK373" s="124" t="str">
        <f t="shared" si="160"/>
        <v>#REF!</v>
      </c>
      <c r="BL373" s="107"/>
      <c r="BM373" s="103"/>
      <c r="BN373" s="124" t="str">
        <f t="shared" si="148"/>
        <v>#REF!</v>
      </c>
      <c r="BO373" s="107"/>
      <c r="BP373" s="103"/>
      <c r="BQ373" s="107"/>
      <c r="BR373" s="103"/>
      <c r="BS373" s="107" t="str">
        <f t="shared" si="30"/>
        <v>#REF!</v>
      </c>
      <c r="BT373" s="107"/>
      <c r="BU373" s="103"/>
      <c r="BV373" s="107"/>
      <c r="BW373" s="107" t="str">
        <f t="shared" si="175"/>
        <v>#REF!</v>
      </c>
      <c r="BX373" s="112"/>
      <c r="BY373" s="110">
        <v>0.0</v>
      </c>
      <c r="BZ373" s="2"/>
      <c r="CA373" s="2"/>
      <c r="CB373" s="112"/>
      <c r="CC373" s="110">
        <v>0.0</v>
      </c>
      <c r="CD373" s="112"/>
      <c r="CE373" s="110">
        <v>0.0</v>
      </c>
      <c r="CF373" s="112"/>
      <c r="CG373" s="110">
        <v>0.0</v>
      </c>
      <c r="CH373" s="112"/>
      <c r="CI373" s="110">
        <v>0.0</v>
      </c>
      <c r="CJ373" s="112"/>
      <c r="CK373" s="110">
        <v>0.0</v>
      </c>
      <c r="CL373" s="112"/>
      <c r="CM373" s="110">
        <v>0.0</v>
      </c>
      <c r="CN373" s="112"/>
      <c r="CO373" s="110">
        <v>0.0</v>
      </c>
      <c r="CP373" s="112"/>
      <c r="CQ373" s="110">
        <v>0.0</v>
      </c>
      <c r="CR373" s="113">
        <f t="shared" si="45"/>
        <v>0</v>
      </c>
      <c r="CS373" s="113">
        <f t="shared" si="26"/>
        <v>0</v>
      </c>
      <c r="CT373" s="1"/>
      <c r="CU373" s="114"/>
      <c r="CV373" s="1"/>
      <c r="CW373" s="1"/>
      <c r="CX373" s="195" t="str">
        <f t="shared" ref="CX373:CX374" si="177">CONCATENATE(TEXT(CU373-T373,"$0,000.00")," under projections")</f>
        <v>$0,000.00 under projections</v>
      </c>
      <c r="CY373" s="1"/>
      <c r="CZ373" s="1"/>
      <c r="DA373" s="1"/>
      <c r="DB373" s="1"/>
      <c r="DC373" s="1"/>
      <c r="DD373" s="1"/>
      <c r="DE373" s="61"/>
      <c r="DF373" s="61"/>
      <c r="DG373" s="115"/>
      <c r="DH373" s="116"/>
      <c r="DI373" s="116"/>
      <c r="DJ373" s="116"/>
      <c r="DK373" s="116"/>
      <c r="DL373" s="1"/>
      <c r="DM373" s="1"/>
      <c r="DN373" s="1"/>
      <c r="DO373" s="1"/>
      <c r="DP373" s="1"/>
    </row>
    <row r="374">
      <c r="A374" s="93"/>
      <c r="B374" s="244" t="s">
        <v>154</v>
      </c>
      <c r="C374" s="208">
        <v>24411.0</v>
      </c>
      <c r="D374" s="96" t="s">
        <v>627</v>
      </c>
      <c r="E374" s="97" t="str">
        <f t="shared" si="27"/>
        <v>N/A</v>
      </c>
      <c r="F374" s="98"/>
      <c r="G374" s="98"/>
      <c r="H374" s="98"/>
      <c r="I374" s="98"/>
      <c r="J374" s="98"/>
      <c r="K374" s="99"/>
      <c r="L374" s="98"/>
      <c r="M374" s="98"/>
      <c r="N374" s="98"/>
      <c r="O374" s="98"/>
      <c r="P374" s="98"/>
      <c r="Q374" s="100"/>
      <c r="R374" s="98"/>
      <c r="S374" s="98"/>
      <c r="T374" s="45"/>
      <c r="U374" s="45"/>
      <c r="V374" s="45"/>
      <c r="W374" s="45"/>
      <c r="X374" s="101"/>
      <c r="Y374" s="102"/>
      <c r="Z374" s="45"/>
      <c r="AA374" s="103"/>
      <c r="AB374" s="104"/>
      <c r="AC374" s="105"/>
      <c r="AD374" s="106"/>
      <c r="AE374" s="103"/>
      <c r="AF374" s="106"/>
      <c r="AG374" s="103"/>
      <c r="AH374" s="107"/>
      <c r="AI374" s="103"/>
      <c r="AJ374" s="107"/>
      <c r="AK374" s="106"/>
      <c r="AL374" s="103"/>
      <c r="AM374" s="107"/>
      <c r="AN374" s="107"/>
      <c r="AO374" s="103"/>
      <c r="AP374" s="107"/>
      <c r="AQ374" s="142">
        <v>3922.17</v>
      </c>
      <c r="AR374" s="110">
        <v>3922.17</v>
      </c>
      <c r="AS374" s="124" t="str">
        <f t="shared" si="176"/>
        <v>#REF!</v>
      </c>
      <c r="AT374" s="107"/>
      <c r="AU374" s="103"/>
      <c r="AV374" s="107"/>
      <c r="AW374" s="103"/>
      <c r="AX374" s="107"/>
      <c r="AY374" s="103"/>
      <c r="AZ374" s="107"/>
      <c r="BA374" s="103"/>
      <c r="BB374" s="124" t="str">
        <f t="shared" si="157"/>
        <v>#REF!</v>
      </c>
      <c r="BC374" s="142">
        <v>9042.57</v>
      </c>
      <c r="BD374" s="110">
        <v>9042.57</v>
      </c>
      <c r="BE374" s="129" t="str">
        <f t="shared" si="153"/>
        <v>#REF!</v>
      </c>
      <c r="BF374" s="107"/>
      <c r="BG374" s="103"/>
      <c r="BH374" s="124" t="str">
        <f t="shared" si="152"/>
        <v>#REF!</v>
      </c>
      <c r="BI374" s="107"/>
      <c r="BJ374" s="103"/>
      <c r="BK374" s="124" t="str">
        <f t="shared" si="160"/>
        <v>#REF!</v>
      </c>
      <c r="BL374" s="107"/>
      <c r="BM374" s="103"/>
      <c r="BN374" s="124" t="str">
        <f t="shared" si="148"/>
        <v>#REF!</v>
      </c>
      <c r="BO374" s="107"/>
      <c r="BP374" s="103"/>
      <c r="BQ374" s="107"/>
      <c r="BR374" s="103"/>
      <c r="BS374" s="107" t="str">
        <f t="shared" si="30"/>
        <v>#REF!</v>
      </c>
      <c r="BT374" s="107"/>
      <c r="BU374" s="103"/>
      <c r="BV374" s="107"/>
      <c r="BW374" s="107" t="str">
        <f t="shared" si="175"/>
        <v>#REF!</v>
      </c>
      <c r="BX374" s="112"/>
      <c r="BY374" s="110">
        <v>0.0</v>
      </c>
      <c r="BZ374" s="2"/>
      <c r="CA374" s="2"/>
      <c r="CB374" s="112"/>
      <c r="CC374" s="110">
        <v>0.0</v>
      </c>
      <c r="CD374" s="112"/>
      <c r="CE374" s="110">
        <v>0.0</v>
      </c>
      <c r="CF374" s="112"/>
      <c r="CG374" s="110">
        <v>0.0</v>
      </c>
      <c r="CH374" s="112"/>
      <c r="CI374" s="110">
        <v>0.0</v>
      </c>
      <c r="CJ374" s="112"/>
      <c r="CK374" s="110">
        <v>0.0</v>
      </c>
      <c r="CL374" s="112"/>
      <c r="CM374" s="110">
        <v>0.0</v>
      </c>
      <c r="CN374" s="112"/>
      <c r="CO374" s="110">
        <v>0.0</v>
      </c>
      <c r="CP374" s="112"/>
      <c r="CQ374" s="110">
        <v>0.0</v>
      </c>
      <c r="CR374" s="113">
        <f t="shared" si="45"/>
        <v>0</v>
      </c>
      <c r="CS374" s="113">
        <f t="shared" si="26"/>
        <v>0</v>
      </c>
      <c r="CT374" s="1"/>
      <c r="CU374" s="114"/>
      <c r="CV374" s="1"/>
      <c r="CW374" s="1"/>
      <c r="CX374" s="195" t="str">
        <f t="shared" si="177"/>
        <v>$0,000.00 under projections</v>
      </c>
      <c r="CY374" s="1"/>
      <c r="CZ374" s="1"/>
      <c r="DA374" s="1"/>
      <c r="DB374" s="1"/>
      <c r="DC374" s="1"/>
      <c r="DD374" s="1"/>
      <c r="DE374" s="1"/>
      <c r="DF374" s="1"/>
      <c r="DG374" s="116"/>
      <c r="DH374" s="116"/>
      <c r="DI374" s="116"/>
      <c r="DJ374" s="116"/>
      <c r="DK374" s="116"/>
      <c r="DL374" s="1"/>
      <c r="DM374" s="1"/>
      <c r="DN374" s="1"/>
      <c r="DO374" s="1"/>
      <c r="DP374" s="1"/>
    </row>
    <row r="375">
      <c r="A375" s="93"/>
      <c r="B375" s="94" t="s">
        <v>154</v>
      </c>
      <c r="C375" s="208">
        <v>24409.0</v>
      </c>
      <c r="D375" s="96" t="s">
        <v>628</v>
      </c>
      <c r="E375" s="97" t="str">
        <f t="shared" si="27"/>
        <v>N/A</v>
      </c>
      <c r="F375" s="98"/>
      <c r="G375" s="98"/>
      <c r="H375" s="98"/>
      <c r="I375" s="98"/>
      <c r="J375" s="98"/>
      <c r="K375" s="99"/>
      <c r="L375" s="98"/>
      <c r="M375" s="98"/>
      <c r="N375" s="98"/>
      <c r="O375" s="98"/>
      <c r="P375" s="98"/>
      <c r="Q375" s="100"/>
      <c r="R375" s="47"/>
      <c r="S375" s="98"/>
      <c r="T375" s="45"/>
      <c r="U375" s="45"/>
      <c r="V375" s="45"/>
      <c r="W375" s="98"/>
      <c r="X375" s="101"/>
      <c r="Y375" s="102"/>
      <c r="Z375" s="45"/>
      <c r="AA375" s="103"/>
      <c r="AB375" s="104"/>
      <c r="AC375" s="103"/>
      <c r="AD375" s="107"/>
      <c r="AE375" s="103"/>
      <c r="AF375" s="107"/>
      <c r="AG375" s="103"/>
      <c r="AH375" s="48"/>
      <c r="AI375" s="103"/>
      <c r="AJ375" s="107"/>
      <c r="AK375" s="107"/>
      <c r="AL375" s="103"/>
      <c r="AM375" s="107"/>
      <c r="AN375" s="107"/>
      <c r="AO375" s="103"/>
      <c r="AP375" s="107"/>
      <c r="AQ375" s="106"/>
      <c r="AR375" s="103"/>
      <c r="AS375" s="107"/>
      <c r="AT375" s="107"/>
      <c r="AU375" s="103"/>
      <c r="AV375" s="142">
        <v>7790.02</v>
      </c>
      <c r="AW375" s="110">
        <v>7790.02</v>
      </c>
      <c r="AX375" s="107"/>
      <c r="AY375" s="103"/>
      <c r="AZ375" s="107"/>
      <c r="BA375" s="103"/>
      <c r="BB375" s="124" t="str">
        <f t="shared" si="157"/>
        <v>#REF!</v>
      </c>
      <c r="BC375" s="107"/>
      <c r="BD375" s="103"/>
      <c r="BE375" s="129" t="str">
        <f t="shared" si="153"/>
        <v>#REF!</v>
      </c>
      <c r="BF375" s="107"/>
      <c r="BG375" s="103"/>
      <c r="BH375" s="124" t="str">
        <f t="shared" si="152"/>
        <v>#REF!</v>
      </c>
      <c r="BI375" s="107"/>
      <c r="BJ375" s="103"/>
      <c r="BK375" s="124" t="str">
        <f t="shared" si="160"/>
        <v>#REF!</v>
      </c>
      <c r="BL375" s="107"/>
      <c r="BM375" s="103"/>
      <c r="BN375" s="124" t="str">
        <f t="shared" si="148"/>
        <v>#REF!</v>
      </c>
      <c r="BO375" s="107"/>
      <c r="BP375" s="103"/>
      <c r="BQ375" s="107"/>
      <c r="BR375" s="103"/>
      <c r="BS375" s="107" t="str">
        <f t="shared" si="30"/>
        <v>#REF!</v>
      </c>
      <c r="BT375" s="107"/>
      <c r="BU375" s="103"/>
      <c r="BV375" s="107"/>
      <c r="BW375" s="107" t="str">
        <f t="shared" si="175"/>
        <v>#REF!</v>
      </c>
      <c r="BX375" s="112"/>
      <c r="BY375" s="110">
        <v>0.0</v>
      </c>
      <c r="BZ375" s="2"/>
      <c r="CA375" s="2"/>
      <c r="CB375" s="112"/>
      <c r="CC375" s="110">
        <v>0.0</v>
      </c>
      <c r="CD375" s="112"/>
      <c r="CE375" s="110">
        <v>0.0</v>
      </c>
      <c r="CF375" s="112"/>
      <c r="CG375" s="110">
        <v>0.0</v>
      </c>
      <c r="CH375" s="112"/>
      <c r="CI375" s="110">
        <v>0.0</v>
      </c>
      <c r="CJ375" s="112"/>
      <c r="CK375" s="110">
        <v>0.0</v>
      </c>
      <c r="CL375" s="112"/>
      <c r="CM375" s="110">
        <v>0.0</v>
      </c>
      <c r="CN375" s="112"/>
      <c r="CO375" s="110">
        <v>0.0</v>
      </c>
      <c r="CP375" s="112"/>
      <c r="CQ375" s="110">
        <v>0.0</v>
      </c>
      <c r="CR375" s="113">
        <f t="shared" si="45"/>
        <v>0</v>
      </c>
      <c r="CS375" s="113">
        <f t="shared" si="26"/>
        <v>0</v>
      </c>
      <c r="CT375" s="1"/>
      <c r="CU375" s="114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16"/>
      <c r="DH375" s="116"/>
      <c r="DI375" s="116"/>
      <c r="DJ375" s="116"/>
      <c r="DK375" s="116"/>
      <c r="DL375" s="1"/>
      <c r="DM375" s="1"/>
      <c r="DN375" s="1"/>
      <c r="DO375" s="1"/>
      <c r="DP375" s="1"/>
    </row>
    <row r="376">
      <c r="A376" s="93"/>
      <c r="B376" s="94" t="s">
        <v>154</v>
      </c>
      <c r="C376" s="208">
        <v>24409.0</v>
      </c>
      <c r="D376" s="96" t="s">
        <v>629</v>
      </c>
      <c r="E376" s="97" t="str">
        <f t="shared" si="27"/>
        <v>N/A</v>
      </c>
      <c r="F376" s="98"/>
      <c r="G376" s="98"/>
      <c r="H376" s="98"/>
      <c r="I376" s="98"/>
      <c r="J376" s="98"/>
      <c r="K376" s="99"/>
      <c r="L376" s="98"/>
      <c r="M376" s="98"/>
      <c r="N376" s="98"/>
      <c r="O376" s="98"/>
      <c r="P376" s="98"/>
      <c r="Q376" s="100"/>
      <c r="R376" s="47"/>
      <c r="S376" s="98"/>
      <c r="T376" s="45"/>
      <c r="U376" s="45"/>
      <c r="V376" s="45"/>
      <c r="W376" s="98"/>
      <c r="X376" s="101"/>
      <c r="Y376" s="102"/>
      <c r="Z376" s="45"/>
      <c r="AA376" s="103"/>
      <c r="AB376" s="104"/>
      <c r="AC376" s="103"/>
      <c r="AD376" s="107"/>
      <c r="AE376" s="103"/>
      <c r="AF376" s="107"/>
      <c r="AG376" s="103"/>
      <c r="AH376" s="48"/>
      <c r="AI376" s="103"/>
      <c r="AJ376" s="107"/>
      <c r="AK376" s="107"/>
      <c r="AL376" s="103"/>
      <c r="AM376" s="107"/>
      <c r="AN376" s="107"/>
      <c r="AO376" s="103"/>
      <c r="AP376" s="107"/>
      <c r="AQ376" s="142">
        <v>23775.29</v>
      </c>
      <c r="AR376" s="110">
        <v>0.0</v>
      </c>
      <c r="AS376" s="124" t="str">
        <f t="shared" ref="AS376:AS383" si="178">IFNA(SUM(AQ376-VLOOKUP($D376,' 5.6.24 - WIP PROJECTIONS'!$D$2:$AV$214,39,FALSE)), "JOB NOT LISTED PRV WK")</f>
        <v>#REF!</v>
      </c>
      <c r="AT376" s="107"/>
      <c r="AU376" s="103"/>
      <c r="AV376" s="107"/>
      <c r="AW376" s="103"/>
      <c r="AX376" s="107"/>
      <c r="AY376" s="103"/>
      <c r="AZ376" s="107"/>
      <c r="BA376" s="103"/>
      <c r="BB376" s="124" t="str">
        <f t="shared" si="157"/>
        <v>#REF!</v>
      </c>
      <c r="BC376" s="107"/>
      <c r="BD376" s="103"/>
      <c r="BE376" s="129" t="str">
        <f t="shared" si="153"/>
        <v>#REF!</v>
      </c>
      <c r="BF376" s="107"/>
      <c r="BG376" s="103"/>
      <c r="BH376" s="124" t="str">
        <f t="shared" si="152"/>
        <v>#REF!</v>
      </c>
      <c r="BI376" s="107"/>
      <c r="BJ376" s="103"/>
      <c r="BK376" s="124" t="str">
        <f t="shared" si="160"/>
        <v>#REF!</v>
      </c>
      <c r="BL376" s="107"/>
      <c r="BM376" s="103"/>
      <c r="BN376" s="124" t="str">
        <f t="shared" si="148"/>
        <v>#REF!</v>
      </c>
      <c r="BO376" s="107"/>
      <c r="BP376" s="103"/>
      <c r="BQ376" s="107"/>
      <c r="BR376" s="103"/>
      <c r="BS376" s="107" t="str">
        <f t="shared" si="30"/>
        <v>#REF!</v>
      </c>
      <c r="BT376" s="107"/>
      <c r="BU376" s="103"/>
      <c r="BV376" s="107"/>
      <c r="BW376" s="107" t="str">
        <f t="shared" si="175"/>
        <v>#REF!</v>
      </c>
      <c r="BX376" s="112"/>
      <c r="BY376" s="110">
        <v>0.0</v>
      </c>
      <c r="BZ376" s="2"/>
      <c r="CA376" s="2"/>
      <c r="CB376" s="112"/>
      <c r="CC376" s="110">
        <v>0.0</v>
      </c>
      <c r="CD376" s="112"/>
      <c r="CE376" s="110">
        <v>0.0</v>
      </c>
      <c r="CF376" s="112"/>
      <c r="CG376" s="110">
        <v>0.0</v>
      </c>
      <c r="CH376" s="112"/>
      <c r="CI376" s="110">
        <v>0.0</v>
      </c>
      <c r="CJ376" s="112"/>
      <c r="CK376" s="110">
        <v>0.0</v>
      </c>
      <c r="CL376" s="112"/>
      <c r="CM376" s="110">
        <v>0.0</v>
      </c>
      <c r="CN376" s="112"/>
      <c r="CO376" s="110">
        <v>0.0</v>
      </c>
      <c r="CP376" s="112"/>
      <c r="CQ376" s="110">
        <v>0.0</v>
      </c>
      <c r="CR376" s="113">
        <f t="shared" si="45"/>
        <v>0</v>
      </c>
      <c r="CS376" s="113">
        <f t="shared" si="26"/>
        <v>0</v>
      </c>
      <c r="CT376" s="1"/>
      <c r="CU376" s="114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16"/>
      <c r="DH376" s="116"/>
      <c r="DI376" s="116"/>
      <c r="DJ376" s="116"/>
      <c r="DK376" s="116"/>
      <c r="DL376" s="1"/>
      <c r="DM376" s="1"/>
      <c r="DN376" s="1"/>
      <c r="DO376" s="1"/>
      <c r="DP376" s="1"/>
    </row>
    <row r="377">
      <c r="A377" s="93"/>
      <c r="B377" s="94" t="s">
        <v>154</v>
      </c>
      <c r="C377" s="208">
        <v>24409.0</v>
      </c>
      <c r="D377" s="96" t="s">
        <v>630</v>
      </c>
      <c r="E377" s="97" t="str">
        <f t="shared" si="27"/>
        <v>N/A</v>
      </c>
      <c r="F377" s="98"/>
      <c r="G377" s="98"/>
      <c r="H377" s="98"/>
      <c r="I377" s="98"/>
      <c r="J377" s="98"/>
      <c r="K377" s="99"/>
      <c r="L377" s="98"/>
      <c r="M377" s="98"/>
      <c r="N377" s="98"/>
      <c r="O377" s="98"/>
      <c r="P377" s="98"/>
      <c r="Q377" s="100"/>
      <c r="R377" s="47"/>
      <c r="S377" s="98"/>
      <c r="T377" s="45"/>
      <c r="U377" s="45"/>
      <c r="V377" s="45"/>
      <c r="W377" s="98"/>
      <c r="X377" s="101"/>
      <c r="Y377" s="102"/>
      <c r="Z377" s="45"/>
      <c r="AA377" s="103"/>
      <c r="AB377" s="104"/>
      <c r="AC377" s="103"/>
      <c r="AD377" s="107"/>
      <c r="AE377" s="103"/>
      <c r="AF377" s="107"/>
      <c r="AG377" s="103"/>
      <c r="AH377" s="48"/>
      <c r="AI377" s="103"/>
      <c r="AJ377" s="107"/>
      <c r="AK377" s="107"/>
      <c r="AL377" s="103"/>
      <c r="AM377" s="107"/>
      <c r="AN377" s="107"/>
      <c r="AO377" s="103"/>
      <c r="AP377" s="107"/>
      <c r="AQ377" s="142">
        <v>16347.9</v>
      </c>
      <c r="AR377" s="110">
        <v>16347.9</v>
      </c>
      <c r="AS377" s="124" t="str">
        <f t="shared" si="178"/>
        <v>#REF!</v>
      </c>
      <c r="AT377" s="107"/>
      <c r="AU377" s="103"/>
      <c r="AV377" s="107"/>
      <c r="AW377" s="103"/>
      <c r="AX377" s="107"/>
      <c r="AY377" s="103"/>
      <c r="AZ377" s="107"/>
      <c r="BA377" s="103"/>
      <c r="BB377" s="124" t="str">
        <f t="shared" si="157"/>
        <v>#REF!</v>
      </c>
      <c r="BC377" s="107"/>
      <c r="BD377" s="103"/>
      <c r="BE377" s="129" t="str">
        <f t="shared" si="153"/>
        <v>#REF!</v>
      </c>
      <c r="BF377" s="107"/>
      <c r="BG377" s="103"/>
      <c r="BH377" s="124" t="str">
        <f t="shared" si="152"/>
        <v>#REF!</v>
      </c>
      <c r="BI377" s="107"/>
      <c r="BJ377" s="103"/>
      <c r="BK377" s="124" t="str">
        <f t="shared" si="160"/>
        <v>#REF!</v>
      </c>
      <c r="BL377" s="107"/>
      <c r="BM377" s="103"/>
      <c r="BN377" s="124" t="str">
        <f t="shared" si="148"/>
        <v>#REF!</v>
      </c>
      <c r="BO377" s="107"/>
      <c r="BP377" s="103"/>
      <c r="BQ377" s="107"/>
      <c r="BR377" s="103"/>
      <c r="BS377" s="107" t="str">
        <f t="shared" si="30"/>
        <v>#REF!</v>
      </c>
      <c r="BT377" s="107"/>
      <c r="BU377" s="103"/>
      <c r="BV377" s="107"/>
      <c r="BW377" s="107" t="str">
        <f t="shared" si="175"/>
        <v>#REF!</v>
      </c>
      <c r="BX377" s="112"/>
      <c r="BY377" s="110">
        <v>0.0</v>
      </c>
      <c r="BZ377" s="2"/>
      <c r="CA377" s="2"/>
      <c r="CB377" s="112"/>
      <c r="CC377" s="110">
        <v>0.0</v>
      </c>
      <c r="CD377" s="112"/>
      <c r="CE377" s="110">
        <v>0.0</v>
      </c>
      <c r="CF377" s="112"/>
      <c r="CG377" s="110">
        <v>0.0</v>
      </c>
      <c r="CH377" s="112"/>
      <c r="CI377" s="110">
        <v>0.0</v>
      </c>
      <c r="CJ377" s="112"/>
      <c r="CK377" s="110">
        <v>0.0</v>
      </c>
      <c r="CL377" s="112"/>
      <c r="CM377" s="110">
        <v>0.0</v>
      </c>
      <c r="CN377" s="112"/>
      <c r="CO377" s="110">
        <v>0.0</v>
      </c>
      <c r="CP377" s="112"/>
      <c r="CQ377" s="110">
        <v>0.0</v>
      </c>
      <c r="CR377" s="113">
        <f t="shared" si="45"/>
        <v>0</v>
      </c>
      <c r="CS377" s="113">
        <f t="shared" si="26"/>
        <v>0</v>
      </c>
      <c r="CT377" s="1"/>
      <c r="CU377" s="114"/>
      <c r="CV377" s="1"/>
      <c r="CW377" s="1"/>
      <c r="CX377" s="1"/>
      <c r="CY377" s="1"/>
      <c r="CZ377" s="1"/>
      <c r="DA377" s="1"/>
      <c r="DB377" s="1"/>
      <c r="DC377" s="1"/>
      <c r="DD377" s="1"/>
      <c r="DE377" s="61"/>
      <c r="DF377" s="61"/>
      <c r="DG377" s="115"/>
      <c r="DH377" s="116"/>
      <c r="DI377" s="116"/>
      <c r="DJ377" s="116"/>
      <c r="DK377" s="116"/>
      <c r="DL377" s="1"/>
      <c r="DM377" s="1"/>
      <c r="DN377" s="1"/>
      <c r="DO377" s="1"/>
      <c r="DP377" s="1"/>
    </row>
    <row r="378">
      <c r="A378" s="93"/>
      <c r="B378" s="94" t="s">
        <v>154</v>
      </c>
      <c r="C378" s="208">
        <v>24408.0</v>
      </c>
      <c r="D378" s="96" t="s">
        <v>631</v>
      </c>
      <c r="E378" s="97" t="str">
        <f t="shared" si="27"/>
        <v>N/A</v>
      </c>
      <c r="F378" s="98"/>
      <c r="G378" s="98"/>
      <c r="H378" s="98"/>
      <c r="I378" s="98"/>
      <c r="J378" s="98"/>
      <c r="K378" s="99"/>
      <c r="L378" s="98"/>
      <c r="M378" s="98"/>
      <c r="N378" s="98"/>
      <c r="O378" s="98"/>
      <c r="P378" s="98"/>
      <c r="Q378" s="100"/>
      <c r="R378" s="98"/>
      <c r="S378" s="98"/>
      <c r="T378" s="45"/>
      <c r="U378" s="45"/>
      <c r="V378" s="45"/>
      <c r="W378" s="45"/>
      <c r="X378" s="101"/>
      <c r="Y378" s="102"/>
      <c r="Z378" s="45"/>
      <c r="AA378" s="103"/>
      <c r="AB378" s="123"/>
      <c r="AC378" s="103"/>
      <c r="AD378" s="106"/>
      <c r="AE378" s="103"/>
      <c r="AF378" s="107"/>
      <c r="AG378" s="103"/>
      <c r="AH378" s="107"/>
      <c r="AI378" s="103"/>
      <c r="AJ378" s="107"/>
      <c r="AK378" s="106"/>
      <c r="AL378" s="103"/>
      <c r="AM378" s="107"/>
      <c r="AN378" s="107"/>
      <c r="AO378" s="103"/>
      <c r="AP378" s="124" t="str">
        <f t="shared" ref="AP378:AP383" si="179">IFNA(SUM(AN378-VLOOKUP($D378,'4.1.24 - WIP PROJECTIONS'!$D$2:$AO$214,36,FALSE)), "JOB NOT LISTED PRV WK")</f>
        <v>#REF!</v>
      </c>
      <c r="AQ378" s="142">
        <v>8731.2</v>
      </c>
      <c r="AR378" s="110">
        <v>8731.2</v>
      </c>
      <c r="AS378" s="124" t="str">
        <f t="shared" si="178"/>
        <v>#REF!</v>
      </c>
      <c r="AT378" s="107"/>
      <c r="AU378" s="110">
        <v>0.0</v>
      </c>
      <c r="AV378" s="107"/>
      <c r="AW378" s="110">
        <v>0.0</v>
      </c>
      <c r="AX378" s="142">
        <v>2182.8</v>
      </c>
      <c r="AY378" s="110">
        <v>2182.8</v>
      </c>
      <c r="AZ378" s="107"/>
      <c r="BA378" s="110">
        <v>0.0</v>
      </c>
      <c r="BB378" s="124" t="str">
        <f t="shared" si="157"/>
        <v>#REF!</v>
      </c>
      <c r="BC378" s="107"/>
      <c r="BD378" s="103"/>
      <c r="BE378" s="129" t="str">
        <f t="shared" si="153"/>
        <v>#REF!</v>
      </c>
      <c r="BF378" s="107"/>
      <c r="BG378" s="103"/>
      <c r="BH378" s="124" t="str">
        <f t="shared" si="152"/>
        <v>#REF!</v>
      </c>
      <c r="BI378" s="107"/>
      <c r="BJ378" s="103"/>
      <c r="BK378" s="124" t="str">
        <f t="shared" si="160"/>
        <v>#REF!</v>
      </c>
      <c r="BL378" s="107"/>
      <c r="BM378" s="103"/>
      <c r="BN378" s="124" t="str">
        <f t="shared" si="148"/>
        <v>#REF!</v>
      </c>
      <c r="BO378" s="107"/>
      <c r="BP378" s="103"/>
      <c r="BQ378" s="107"/>
      <c r="BR378" s="103"/>
      <c r="BS378" s="107" t="str">
        <f t="shared" si="30"/>
        <v>#REF!</v>
      </c>
      <c r="BT378" s="107"/>
      <c r="BU378" s="103"/>
      <c r="BV378" s="107"/>
      <c r="BW378" s="107" t="str">
        <f t="shared" si="175"/>
        <v>#REF!</v>
      </c>
      <c r="BX378" s="112"/>
      <c r="BY378" s="110">
        <v>0.0</v>
      </c>
      <c r="BZ378" s="2"/>
      <c r="CA378" s="2"/>
      <c r="CB378" s="112"/>
      <c r="CC378" s="110">
        <v>0.0</v>
      </c>
      <c r="CD378" s="112"/>
      <c r="CE378" s="110">
        <v>0.0</v>
      </c>
      <c r="CF378" s="112"/>
      <c r="CG378" s="110">
        <v>0.0</v>
      </c>
      <c r="CH378" s="112"/>
      <c r="CI378" s="110">
        <v>0.0</v>
      </c>
      <c r="CJ378" s="112"/>
      <c r="CK378" s="110">
        <v>0.0</v>
      </c>
      <c r="CL378" s="112"/>
      <c r="CM378" s="110">
        <v>0.0</v>
      </c>
      <c r="CN378" s="112"/>
      <c r="CO378" s="110">
        <v>0.0</v>
      </c>
      <c r="CP378" s="112"/>
      <c r="CQ378" s="110">
        <v>0.0</v>
      </c>
      <c r="CR378" s="113">
        <f t="shared" si="45"/>
        <v>0</v>
      </c>
      <c r="CS378" s="113">
        <f t="shared" si="26"/>
        <v>0</v>
      </c>
      <c r="CT378" s="1"/>
      <c r="CU378" s="114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16"/>
      <c r="DH378" s="116"/>
      <c r="DI378" s="116"/>
      <c r="DJ378" s="116"/>
      <c r="DK378" s="116"/>
      <c r="DL378" s="1"/>
      <c r="DM378" s="1"/>
      <c r="DN378" s="1"/>
      <c r="DO378" s="1"/>
      <c r="DP378" s="1"/>
    </row>
    <row r="379">
      <c r="A379" s="93"/>
      <c r="B379" s="94" t="s">
        <v>154</v>
      </c>
      <c r="C379" s="208">
        <v>24404.0</v>
      </c>
      <c r="D379" s="96" t="s">
        <v>632</v>
      </c>
      <c r="E379" s="97" t="str">
        <f t="shared" si="27"/>
        <v>N/A</v>
      </c>
      <c r="F379" s="98"/>
      <c r="G379" s="98"/>
      <c r="H379" s="98"/>
      <c r="I379" s="98"/>
      <c r="J379" s="98"/>
      <c r="K379" s="99"/>
      <c r="L379" s="98"/>
      <c r="M379" s="98"/>
      <c r="N379" s="98"/>
      <c r="O379" s="98"/>
      <c r="P379" s="98"/>
      <c r="Q379" s="100"/>
      <c r="R379" s="98"/>
      <c r="S379" s="98"/>
      <c r="T379" s="45"/>
      <c r="U379" s="45"/>
      <c r="V379" s="45"/>
      <c r="W379" s="45"/>
      <c r="X379" s="101"/>
      <c r="Y379" s="102"/>
      <c r="Z379" s="45"/>
      <c r="AA379" s="103"/>
      <c r="AB379" s="104"/>
      <c r="AC379" s="105"/>
      <c r="AD379" s="106"/>
      <c r="AE379" s="103"/>
      <c r="AF379" s="106"/>
      <c r="AG379" s="103"/>
      <c r="AH379" s="107"/>
      <c r="AI379" s="103"/>
      <c r="AJ379" s="107"/>
      <c r="AK379" s="106"/>
      <c r="AL379" s="103"/>
      <c r="AM379" s="107"/>
      <c r="AN379" s="163">
        <v>5467.7</v>
      </c>
      <c r="AO379" s="164">
        <v>5467.7</v>
      </c>
      <c r="AP379" s="124" t="str">
        <f t="shared" si="179"/>
        <v>#REF!</v>
      </c>
      <c r="AQ379" s="142">
        <v>2755.25</v>
      </c>
      <c r="AR379" s="110">
        <v>2755.25</v>
      </c>
      <c r="AS379" s="124" t="str">
        <f t="shared" si="178"/>
        <v>#REF!</v>
      </c>
      <c r="AT379" s="107"/>
      <c r="AU379" s="110">
        <v>0.0</v>
      </c>
      <c r="AV379" s="107"/>
      <c r="AW379" s="110">
        <v>0.0</v>
      </c>
      <c r="AX379" s="107"/>
      <c r="AY379" s="110">
        <v>0.0</v>
      </c>
      <c r="AZ379" s="107"/>
      <c r="BA379" s="110">
        <v>0.0</v>
      </c>
      <c r="BB379" s="124" t="str">
        <f t="shared" si="157"/>
        <v>#REF!</v>
      </c>
      <c r="BC379" s="107"/>
      <c r="BD379" s="103"/>
      <c r="BE379" s="129" t="str">
        <f t="shared" si="153"/>
        <v>#REF!</v>
      </c>
      <c r="BF379" s="107"/>
      <c r="BG379" s="103"/>
      <c r="BH379" s="124" t="str">
        <f t="shared" si="152"/>
        <v>#REF!</v>
      </c>
      <c r="BI379" s="107"/>
      <c r="BJ379" s="103"/>
      <c r="BK379" s="124" t="str">
        <f t="shared" si="160"/>
        <v>#REF!</v>
      </c>
      <c r="BL379" s="107"/>
      <c r="BM379" s="103"/>
      <c r="BN379" s="124" t="str">
        <f t="shared" si="148"/>
        <v>#REF!</v>
      </c>
      <c r="BO379" s="107"/>
      <c r="BP379" s="103"/>
      <c r="BQ379" s="107"/>
      <c r="BR379" s="103"/>
      <c r="BS379" s="107" t="str">
        <f t="shared" si="30"/>
        <v>#REF!</v>
      </c>
      <c r="BT379" s="107"/>
      <c r="BU379" s="103"/>
      <c r="BV379" s="107"/>
      <c r="BW379" s="107" t="str">
        <f t="shared" si="175"/>
        <v>#REF!</v>
      </c>
      <c r="BX379" s="112"/>
      <c r="BY379" s="110">
        <v>0.0</v>
      </c>
      <c r="BZ379" s="2"/>
      <c r="CA379" s="2"/>
      <c r="CB379" s="112"/>
      <c r="CC379" s="110">
        <v>0.0</v>
      </c>
      <c r="CD379" s="112"/>
      <c r="CE379" s="110">
        <v>0.0</v>
      </c>
      <c r="CF379" s="112"/>
      <c r="CG379" s="110">
        <v>0.0</v>
      </c>
      <c r="CH379" s="112"/>
      <c r="CI379" s="110">
        <v>0.0</v>
      </c>
      <c r="CJ379" s="112"/>
      <c r="CK379" s="110">
        <v>0.0</v>
      </c>
      <c r="CL379" s="112"/>
      <c r="CM379" s="110">
        <v>0.0</v>
      </c>
      <c r="CN379" s="112"/>
      <c r="CO379" s="110">
        <v>0.0</v>
      </c>
      <c r="CP379" s="112"/>
      <c r="CQ379" s="110">
        <v>0.0</v>
      </c>
      <c r="CR379" s="113">
        <f t="shared" si="45"/>
        <v>0</v>
      </c>
      <c r="CS379" s="113">
        <f t="shared" si="26"/>
        <v>0</v>
      </c>
      <c r="CT379" s="1"/>
      <c r="CU379" s="114"/>
      <c r="CV379" s="1"/>
      <c r="CW379" s="1"/>
      <c r="CX379" s="1"/>
      <c r="CY379" s="1"/>
      <c r="CZ379" s="1"/>
      <c r="DA379" s="1"/>
      <c r="DB379" s="1"/>
      <c r="DC379" s="1"/>
      <c r="DD379" s="1"/>
      <c r="DE379" s="61"/>
      <c r="DF379" s="61"/>
      <c r="DG379" s="115"/>
      <c r="DH379" s="116"/>
      <c r="DI379" s="116"/>
      <c r="DJ379" s="116"/>
      <c r="DK379" s="116"/>
      <c r="DL379" s="1"/>
      <c r="DM379" s="1"/>
      <c r="DN379" s="1"/>
      <c r="DO379" s="1"/>
      <c r="DP379" s="1"/>
    </row>
    <row r="380">
      <c r="A380" s="93"/>
      <c r="B380" s="94" t="s">
        <v>154</v>
      </c>
      <c r="C380" s="208">
        <v>24401.0</v>
      </c>
      <c r="D380" s="96" t="s">
        <v>633</v>
      </c>
      <c r="E380" s="97" t="str">
        <f t="shared" si="27"/>
        <v>N/A</v>
      </c>
      <c r="F380" s="98"/>
      <c r="G380" s="98"/>
      <c r="H380" s="98"/>
      <c r="I380" s="98"/>
      <c r="J380" s="98"/>
      <c r="K380" s="99"/>
      <c r="L380" s="98"/>
      <c r="M380" s="98"/>
      <c r="N380" s="98"/>
      <c r="O380" s="98"/>
      <c r="P380" s="98"/>
      <c r="Q380" s="100"/>
      <c r="R380" s="98"/>
      <c r="S380" s="98"/>
      <c r="T380" s="45"/>
      <c r="U380" s="45"/>
      <c r="V380" s="45"/>
      <c r="W380" s="98"/>
      <c r="X380" s="101"/>
      <c r="Y380" s="102"/>
      <c r="Z380" s="98"/>
      <c r="AA380" s="103"/>
      <c r="AB380" s="123"/>
      <c r="AC380" s="103"/>
      <c r="AD380" s="107"/>
      <c r="AE380" s="103"/>
      <c r="AF380" s="128"/>
      <c r="AG380" s="103"/>
      <c r="AH380" s="107"/>
      <c r="AI380" s="103"/>
      <c r="AJ380" s="107"/>
      <c r="AK380" s="142">
        <v>54701.15</v>
      </c>
      <c r="AL380" s="110">
        <v>54701.15</v>
      </c>
      <c r="AM380" s="124" t="str">
        <f t="shared" ref="AM380:AM383" si="180">IFNA(SUM(AK380-VLOOKUP($D380,'2.20.24 - WIP PROJECTIONS'!$D$2:$AO$214,33,FALSE)), "JOB NOT LISTED PRV WK")</f>
        <v>#REF!</v>
      </c>
      <c r="AN380" s="124">
        <v>0.0</v>
      </c>
      <c r="AO380" s="110">
        <v>0.0</v>
      </c>
      <c r="AP380" s="124" t="str">
        <f t="shared" si="179"/>
        <v>#REF!</v>
      </c>
      <c r="AQ380" s="124">
        <v>0.0</v>
      </c>
      <c r="AR380" s="110">
        <v>0.0</v>
      </c>
      <c r="AS380" s="124" t="str">
        <f t="shared" si="178"/>
        <v>#REF!</v>
      </c>
      <c r="AT380" s="107"/>
      <c r="AU380" s="110">
        <v>0.0</v>
      </c>
      <c r="AV380" s="107"/>
      <c r="AW380" s="110">
        <v>0.0</v>
      </c>
      <c r="AX380" s="107"/>
      <c r="AY380" s="110">
        <v>0.0</v>
      </c>
      <c r="AZ380" s="107"/>
      <c r="BA380" s="110">
        <v>0.0</v>
      </c>
      <c r="BB380" s="124" t="str">
        <f t="shared" si="157"/>
        <v>#REF!</v>
      </c>
      <c r="BC380" s="107"/>
      <c r="BD380" s="103"/>
      <c r="BE380" s="129" t="str">
        <f t="shared" si="153"/>
        <v>#REF!</v>
      </c>
      <c r="BF380" s="107"/>
      <c r="BG380" s="103"/>
      <c r="BH380" s="124" t="str">
        <f t="shared" si="152"/>
        <v>#REF!</v>
      </c>
      <c r="BI380" s="107"/>
      <c r="BJ380" s="103"/>
      <c r="BK380" s="124" t="str">
        <f t="shared" si="160"/>
        <v>#REF!</v>
      </c>
      <c r="BL380" s="107"/>
      <c r="BM380" s="103"/>
      <c r="BN380" s="124" t="str">
        <f t="shared" si="148"/>
        <v>#REF!</v>
      </c>
      <c r="BO380" s="107"/>
      <c r="BP380" s="103"/>
      <c r="BQ380" s="107"/>
      <c r="BR380" s="103"/>
      <c r="BS380" s="107" t="str">
        <f t="shared" si="30"/>
        <v>#REF!</v>
      </c>
      <c r="BT380" s="107"/>
      <c r="BU380" s="103"/>
      <c r="BV380" s="107"/>
      <c r="BW380" s="107" t="str">
        <f t="shared" si="175"/>
        <v>#REF!</v>
      </c>
      <c r="BX380" s="112"/>
      <c r="BY380" s="110">
        <v>0.0</v>
      </c>
      <c r="BZ380" s="2"/>
      <c r="CA380" s="2"/>
      <c r="CB380" s="112"/>
      <c r="CC380" s="110">
        <v>0.0</v>
      </c>
      <c r="CD380" s="112"/>
      <c r="CE380" s="110">
        <v>0.0</v>
      </c>
      <c r="CF380" s="112"/>
      <c r="CG380" s="110">
        <v>0.0</v>
      </c>
      <c r="CH380" s="112"/>
      <c r="CI380" s="110">
        <v>0.0</v>
      </c>
      <c r="CJ380" s="112"/>
      <c r="CK380" s="110">
        <v>0.0</v>
      </c>
      <c r="CL380" s="112"/>
      <c r="CM380" s="110">
        <v>0.0</v>
      </c>
      <c r="CN380" s="112"/>
      <c r="CO380" s="110">
        <v>0.0</v>
      </c>
      <c r="CP380" s="112"/>
      <c r="CQ380" s="110">
        <v>0.0</v>
      </c>
      <c r="CR380" s="113">
        <f t="shared" si="45"/>
        <v>0</v>
      </c>
      <c r="CS380" s="113">
        <f t="shared" si="26"/>
        <v>0</v>
      </c>
      <c r="CT380" s="1"/>
      <c r="CU380" s="114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16"/>
      <c r="DH380" s="116"/>
      <c r="DI380" s="116"/>
      <c r="DJ380" s="116"/>
      <c r="DK380" s="116"/>
      <c r="DL380" s="1"/>
      <c r="DM380" s="1"/>
      <c r="DN380" s="1"/>
      <c r="DO380" s="1"/>
      <c r="DP380" s="1"/>
    </row>
    <row r="381">
      <c r="A381" s="189" t="s">
        <v>186</v>
      </c>
      <c r="B381" s="94" t="s">
        <v>154</v>
      </c>
      <c r="C381" s="208">
        <v>23489.0</v>
      </c>
      <c r="D381" s="96" t="s">
        <v>634</v>
      </c>
      <c r="E381" s="97" t="str">
        <f t="shared" si="27"/>
        <v>N/A</v>
      </c>
      <c r="F381" s="98"/>
      <c r="G381" s="98"/>
      <c r="H381" s="98"/>
      <c r="I381" s="98"/>
      <c r="J381" s="98"/>
      <c r="K381" s="99"/>
      <c r="L381" s="98"/>
      <c r="M381" s="98"/>
      <c r="N381" s="98"/>
      <c r="O381" s="98"/>
      <c r="P381" s="98"/>
      <c r="Q381" s="100"/>
      <c r="R381" s="98"/>
      <c r="S381" s="98"/>
      <c r="T381" s="45"/>
      <c r="U381" s="45"/>
      <c r="V381" s="45"/>
      <c r="W381" s="45"/>
      <c r="X381" s="101"/>
      <c r="Y381" s="102"/>
      <c r="Z381" s="45"/>
      <c r="AA381" s="103"/>
      <c r="AB381" s="123"/>
      <c r="AC381" s="103"/>
      <c r="AD381" s="106"/>
      <c r="AE381" s="103"/>
      <c r="AF381" s="107"/>
      <c r="AG381" s="103"/>
      <c r="AH381" s="107"/>
      <c r="AI381" s="103"/>
      <c r="AJ381" s="107"/>
      <c r="AK381" s="142">
        <v>4387.0</v>
      </c>
      <c r="AL381" s="110">
        <v>4387.0</v>
      </c>
      <c r="AM381" s="124" t="str">
        <f t="shared" si="180"/>
        <v>#REF!</v>
      </c>
      <c r="AN381" s="124">
        <v>0.0</v>
      </c>
      <c r="AO381" s="103"/>
      <c r="AP381" s="124" t="str">
        <f t="shared" si="179"/>
        <v>#REF!</v>
      </c>
      <c r="AQ381" s="124">
        <v>0.0</v>
      </c>
      <c r="AR381" s="110">
        <v>0.0</v>
      </c>
      <c r="AS381" s="124" t="str">
        <f t="shared" si="178"/>
        <v>#REF!</v>
      </c>
      <c r="AT381" s="107"/>
      <c r="AU381" s="110">
        <v>0.0</v>
      </c>
      <c r="AV381" s="107"/>
      <c r="AW381" s="110">
        <v>0.0</v>
      </c>
      <c r="AX381" s="107"/>
      <c r="AY381" s="110">
        <v>0.0</v>
      </c>
      <c r="AZ381" s="107"/>
      <c r="BA381" s="110">
        <v>0.0</v>
      </c>
      <c r="BB381" s="124" t="str">
        <f t="shared" si="157"/>
        <v>#REF!</v>
      </c>
      <c r="BC381" s="107"/>
      <c r="BD381" s="103"/>
      <c r="BE381" s="129" t="str">
        <f t="shared" si="153"/>
        <v>#REF!</v>
      </c>
      <c r="BF381" s="107"/>
      <c r="BG381" s="103"/>
      <c r="BH381" s="124" t="str">
        <f t="shared" si="152"/>
        <v>#REF!</v>
      </c>
      <c r="BI381" s="107"/>
      <c r="BJ381" s="103"/>
      <c r="BK381" s="124" t="str">
        <f t="shared" si="160"/>
        <v>#REF!</v>
      </c>
      <c r="BL381" s="107"/>
      <c r="BM381" s="103"/>
      <c r="BN381" s="124" t="str">
        <f t="shared" si="148"/>
        <v>#REF!</v>
      </c>
      <c r="BO381" s="107"/>
      <c r="BP381" s="103"/>
      <c r="BQ381" s="107"/>
      <c r="BR381" s="103"/>
      <c r="BS381" s="107" t="str">
        <f t="shared" si="30"/>
        <v>#REF!</v>
      </c>
      <c r="BT381" s="107"/>
      <c r="BU381" s="103"/>
      <c r="BV381" s="107"/>
      <c r="BW381" s="107" t="str">
        <f t="shared" si="175"/>
        <v>#REF!</v>
      </c>
      <c r="BX381" s="112"/>
      <c r="BY381" s="110">
        <v>0.0</v>
      </c>
      <c r="BZ381" s="2"/>
      <c r="CA381" s="2"/>
      <c r="CB381" s="112"/>
      <c r="CC381" s="110">
        <v>0.0</v>
      </c>
      <c r="CD381" s="112"/>
      <c r="CE381" s="110">
        <v>0.0</v>
      </c>
      <c r="CF381" s="112"/>
      <c r="CG381" s="110">
        <v>0.0</v>
      </c>
      <c r="CH381" s="112"/>
      <c r="CI381" s="110">
        <v>0.0</v>
      </c>
      <c r="CJ381" s="112"/>
      <c r="CK381" s="110">
        <v>0.0</v>
      </c>
      <c r="CL381" s="112"/>
      <c r="CM381" s="110">
        <v>0.0</v>
      </c>
      <c r="CN381" s="112"/>
      <c r="CO381" s="110">
        <v>0.0</v>
      </c>
      <c r="CP381" s="112"/>
      <c r="CQ381" s="110">
        <v>0.0</v>
      </c>
      <c r="CR381" s="113">
        <f t="shared" si="45"/>
        <v>0</v>
      </c>
      <c r="CS381" s="113">
        <f t="shared" si="26"/>
        <v>0</v>
      </c>
      <c r="CT381" s="1"/>
      <c r="CU381" s="114"/>
      <c r="CV381" s="1"/>
      <c r="CW381" s="1"/>
      <c r="CX381" s="195" t="str">
        <f>CONCATENATE(TEXT(CU381-T381,"$0,000.00")," under projections")</f>
        <v>$0,000.00 under projections</v>
      </c>
      <c r="CY381" s="1"/>
      <c r="CZ381" s="1"/>
      <c r="DA381" s="1"/>
      <c r="DB381" s="1"/>
      <c r="DC381" s="1"/>
      <c r="DD381" s="1"/>
      <c r="DE381" s="61"/>
      <c r="DF381" s="61"/>
      <c r="DG381" s="115"/>
      <c r="DH381" s="116"/>
      <c r="DI381" s="116"/>
      <c r="DJ381" s="116"/>
      <c r="DK381" s="116"/>
      <c r="DL381" s="1"/>
      <c r="DM381" s="1"/>
      <c r="DN381" s="1"/>
      <c r="DO381" s="1"/>
      <c r="DP381" s="1"/>
    </row>
    <row r="382">
      <c r="A382" s="93"/>
      <c r="B382" s="259" t="s">
        <v>154</v>
      </c>
      <c r="C382" s="208">
        <v>23489.0</v>
      </c>
      <c r="D382" s="96" t="s">
        <v>635</v>
      </c>
      <c r="E382" s="97" t="str">
        <f t="shared" si="27"/>
        <v>N/A</v>
      </c>
      <c r="F382" s="98"/>
      <c r="G382" s="98"/>
      <c r="H382" s="98"/>
      <c r="I382" s="98"/>
      <c r="J382" s="98"/>
      <c r="K382" s="99"/>
      <c r="L382" s="98"/>
      <c r="M382" s="98"/>
      <c r="N382" s="98"/>
      <c r="O382" s="98"/>
      <c r="P382" s="98"/>
      <c r="Q382" s="100"/>
      <c r="R382" s="98"/>
      <c r="S382" s="98"/>
      <c r="T382" s="45"/>
      <c r="U382" s="45"/>
      <c r="V382" s="45"/>
      <c r="W382" s="45"/>
      <c r="X382" s="101"/>
      <c r="Y382" s="102"/>
      <c r="Z382" s="45"/>
      <c r="AA382" s="103"/>
      <c r="AB382" s="123"/>
      <c r="AC382" s="103"/>
      <c r="AD382" s="106"/>
      <c r="AE382" s="103"/>
      <c r="AF382" s="107"/>
      <c r="AG382" s="103"/>
      <c r="AH382" s="142">
        <v>15288.16</v>
      </c>
      <c r="AI382" s="110">
        <v>15288.16</v>
      </c>
      <c r="AJ382" s="124" t="str">
        <f t="shared" ref="AJ382:AJ383" si="181">IFNA(SUM(AH382-VLOOKUP($D382,'1.29.24 - WIP PROJECTIONS'!$D$2:$AO$214,30,FALSE)), "JOB NOT LISTED PRV WK")</f>
        <v>#REF!</v>
      </c>
      <c r="AK382" s="107"/>
      <c r="AL382" s="110">
        <v>0.0</v>
      </c>
      <c r="AM382" s="124" t="str">
        <f t="shared" si="180"/>
        <v>#REF!</v>
      </c>
      <c r="AN382" s="124">
        <v>0.0</v>
      </c>
      <c r="AO382" s="103"/>
      <c r="AP382" s="124" t="str">
        <f t="shared" si="179"/>
        <v>#REF!</v>
      </c>
      <c r="AQ382" s="124">
        <v>0.0</v>
      </c>
      <c r="AR382" s="110">
        <v>0.0</v>
      </c>
      <c r="AS382" s="124" t="str">
        <f t="shared" si="178"/>
        <v>#REF!</v>
      </c>
      <c r="AT382" s="107"/>
      <c r="AU382" s="110">
        <v>0.0</v>
      </c>
      <c r="AV382" s="107"/>
      <c r="AW382" s="110">
        <v>0.0</v>
      </c>
      <c r="AX382" s="107"/>
      <c r="AY382" s="110">
        <v>0.0</v>
      </c>
      <c r="AZ382" s="107"/>
      <c r="BA382" s="110">
        <v>0.0</v>
      </c>
      <c r="BB382" s="124" t="str">
        <f t="shared" si="157"/>
        <v>#REF!</v>
      </c>
      <c r="BC382" s="107"/>
      <c r="BD382" s="103"/>
      <c r="BE382" s="129" t="str">
        <f t="shared" si="153"/>
        <v>#REF!</v>
      </c>
      <c r="BF382" s="107"/>
      <c r="BG382" s="103"/>
      <c r="BH382" s="124" t="str">
        <f t="shared" si="152"/>
        <v>#REF!</v>
      </c>
      <c r="BI382" s="107"/>
      <c r="BJ382" s="103"/>
      <c r="BK382" s="124" t="str">
        <f t="shared" si="160"/>
        <v>#REF!</v>
      </c>
      <c r="BL382" s="107"/>
      <c r="BM382" s="103"/>
      <c r="BN382" s="124" t="str">
        <f t="shared" si="148"/>
        <v>#REF!</v>
      </c>
      <c r="BO382" s="107"/>
      <c r="BP382" s="103"/>
      <c r="BQ382" s="107"/>
      <c r="BR382" s="103"/>
      <c r="BS382" s="107" t="str">
        <f t="shared" si="30"/>
        <v>#REF!</v>
      </c>
      <c r="BT382" s="107"/>
      <c r="BU382" s="103"/>
      <c r="BV382" s="107"/>
      <c r="BW382" s="107" t="str">
        <f t="shared" si="175"/>
        <v>#REF!</v>
      </c>
      <c r="BX382" s="112"/>
      <c r="BY382" s="110">
        <v>0.0</v>
      </c>
      <c r="BZ382" s="2"/>
      <c r="CA382" s="2"/>
      <c r="CB382" s="112"/>
      <c r="CC382" s="110">
        <v>0.0</v>
      </c>
      <c r="CD382" s="112"/>
      <c r="CE382" s="110">
        <v>0.0</v>
      </c>
      <c r="CF382" s="112"/>
      <c r="CG382" s="110">
        <v>0.0</v>
      </c>
      <c r="CH382" s="112"/>
      <c r="CI382" s="110">
        <v>0.0</v>
      </c>
      <c r="CJ382" s="112"/>
      <c r="CK382" s="110">
        <v>0.0</v>
      </c>
      <c r="CL382" s="112"/>
      <c r="CM382" s="110">
        <v>0.0</v>
      </c>
      <c r="CN382" s="112"/>
      <c r="CO382" s="110">
        <v>0.0</v>
      </c>
      <c r="CP382" s="112"/>
      <c r="CQ382" s="110">
        <v>0.0</v>
      </c>
      <c r="CR382" s="113">
        <f t="shared" si="45"/>
        <v>0</v>
      </c>
      <c r="CS382" s="113">
        <f t="shared" si="26"/>
        <v>0</v>
      </c>
      <c r="CT382" s="1"/>
      <c r="CU382" s="114"/>
      <c r="CV382" s="1"/>
      <c r="CW382" s="1"/>
      <c r="CX382" s="1"/>
      <c r="CY382" s="1"/>
      <c r="CZ382" s="1"/>
      <c r="DA382" s="1"/>
      <c r="DB382" s="1"/>
      <c r="DC382" s="1"/>
      <c r="DD382" s="1"/>
      <c r="DE382" s="61"/>
      <c r="DF382" s="61"/>
      <c r="DG382" s="115"/>
      <c r="DH382" s="116"/>
      <c r="DI382" s="116"/>
      <c r="DJ382" s="116"/>
      <c r="DK382" s="116"/>
      <c r="DL382" s="1"/>
      <c r="DM382" s="1"/>
      <c r="DN382" s="1"/>
      <c r="DO382" s="1"/>
      <c r="DP382" s="1"/>
    </row>
    <row r="383">
      <c r="A383" s="93"/>
      <c r="B383" s="260" t="s">
        <v>154</v>
      </c>
      <c r="C383" s="208">
        <v>23445.0</v>
      </c>
      <c r="D383" s="96" t="s">
        <v>627</v>
      </c>
      <c r="E383" s="97" t="str">
        <f t="shared" si="27"/>
        <v>N/A</v>
      </c>
      <c r="F383" s="98"/>
      <c r="G383" s="98"/>
      <c r="H383" s="98"/>
      <c r="I383" s="98"/>
      <c r="J383" s="98"/>
      <c r="K383" s="99"/>
      <c r="L383" s="98"/>
      <c r="M383" s="98"/>
      <c r="N383" s="98"/>
      <c r="O383" s="98"/>
      <c r="P383" s="98"/>
      <c r="Q383" s="100"/>
      <c r="R383" s="98"/>
      <c r="S383" s="98"/>
      <c r="T383" s="45"/>
      <c r="U383" s="199">
        <v>5532.39</v>
      </c>
      <c r="V383" s="157">
        <v>5873.82</v>
      </c>
      <c r="W383" s="138">
        <v>0.001</v>
      </c>
      <c r="X383" s="139" t="str">
        <f>ifna(VLOOKUP($D383,'8.28.2023 - WIP PROJECTIONS'!$B$2:$AM$198,19,false),0)</f>
        <v>#REF!</v>
      </c>
      <c r="Y383" s="140">
        <v>0.0</v>
      </c>
      <c r="Z383" s="45"/>
      <c r="AA383" s="110">
        <v>0.0</v>
      </c>
      <c r="AB383" s="158">
        <v>4400.62</v>
      </c>
      <c r="AC383" s="110">
        <v>4400.62</v>
      </c>
      <c r="AD383" s="124">
        <v>0.0</v>
      </c>
      <c r="AE383" s="110">
        <v>0.0</v>
      </c>
      <c r="AF383" s="142">
        <v>4922.0</v>
      </c>
      <c r="AG383" s="110">
        <v>4922.0</v>
      </c>
      <c r="AH383" s="124">
        <v>0.0</v>
      </c>
      <c r="AI383" s="110">
        <v>0.0</v>
      </c>
      <c r="AJ383" s="124" t="str">
        <f t="shared" si="181"/>
        <v>#REF!</v>
      </c>
      <c r="AK383" s="124">
        <v>0.0</v>
      </c>
      <c r="AL383" s="110">
        <v>0.0</v>
      </c>
      <c r="AM383" s="124" t="str">
        <f t="shared" si="180"/>
        <v>#REF!</v>
      </c>
      <c r="AN383" s="124">
        <v>0.0</v>
      </c>
      <c r="AO383" s="103"/>
      <c r="AP383" s="124" t="str">
        <f t="shared" si="179"/>
        <v>#REF!</v>
      </c>
      <c r="AQ383" s="124">
        <v>0.0</v>
      </c>
      <c r="AR383" s="110">
        <v>0.0</v>
      </c>
      <c r="AS383" s="124" t="str">
        <f t="shared" si="178"/>
        <v>#REF!</v>
      </c>
      <c r="AT383" s="107"/>
      <c r="AU383" s="110">
        <v>0.0</v>
      </c>
      <c r="AV383" s="107"/>
      <c r="AW383" s="110">
        <v>0.0</v>
      </c>
      <c r="AX383" s="107"/>
      <c r="AY383" s="110">
        <v>0.0</v>
      </c>
      <c r="AZ383" s="107"/>
      <c r="BA383" s="110">
        <v>0.0</v>
      </c>
      <c r="BB383" s="124" t="str">
        <f t="shared" si="157"/>
        <v>#REF!</v>
      </c>
      <c r="BC383" s="107"/>
      <c r="BD383" s="103"/>
      <c r="BE383" s="129" t="str">
        <f t="shared" si="153"/>
        <v>#REF!</v>
      </c>
      <c r="BF383" s="107"/>
      <c r="BG383" s="103"/>
      <c r="BH383" s="124" t="str">
        <f t="shared" si="152"/>
        <v>#REF!</v>
      </c>
      <c r="BI383" s="107"/>
      <c r="BJ383" s="103"/>
      <c r="BK383" s="124" t="str">
        <f t="shared" si="160"/>
        <v>#REF!</v>
      </c>
      <c r="BL383" s="107"/>
      <c r="BM383" s="103"/>
      <c r="BN383" s="124" t="str">
        <f t="shared" si="148"/>
        <v>#REF!</v>
      </c>
      <c r="BO383" s="107"/>
      <c r="BP383" s="103"/>
      <c r="BQ383" s="107"/>
      <c r="BR383" s="103"/>
      <c r="BS383" s="107" t="str">
        <f t="shared" si="30"/>
        <v>#REF!</v>
      </c>
      <c r="BT383" s="107"/>
      <c r="BU383" s="103"/>
      <c r="BV383" s="107"/>
      <c r="BW383" s="107" t="str">
        <f t="shared" si="175"/>
        <v>#REF!</v>
      </c>
      <c r="BX383" s="112"/>
      <c r="BY383" s="110">
        <v>0.0</v>
      </c>
      <c r="BZ383" s="2"/>
      <c r="CA383" s="2"/>
      <c r="CB383" s="112"/>
      <c r="CC383" s="110">
        <v>0.0</v>
      </c>
      <c r="CD383" s="112"/>
      <c r="CE383" s="110">
        <v>0.0</v>
      </c>
      <c r="CF383" s="112"/>
      <c r="CG383" s="110">
        <v>0.0</v>
      </c>
      <c r="CH383" s="112"/>
      <c r="CI383" s="110">
        <v>0.0</v>
      </c>
      <c r="CJ383" s="112"/>
      <c r="CK383" s="110">
        <v>0.0</v>
      </c>
      <c r="CL383" s="112"/>
      <c r="CM383" s="110">
        <v>0.0</v>
      </c>
      <c r="CN383" s="112"/>
      <c r="CO383" s="110">
        <v>0.0</v>
      </c>
      <c r="CP383" s="112"/>
      <c r="CQ383" s="110">
        <v>0.0</v>
      </c>
      <c r="CR383" s="113">
        <f t="shared" si="45"/>
        <v>0</v>
      </c>
      <c r="CS383" s="113">
        <f t="shared" si="26"/>
        <v>0</v>
      </c>
      <c r="CT383" s="1"/>
      <c r="CU383" s="114"/>
      <c r="CV383" s="1"/>
      <c r="CW383" s="1"/>
      <c r="CX383" s="1"/>
      <c r="CY383" s="1"/>
      <c r="CZ383" s="192" t="s">
        <v>636</v>
      </c>
      <c r="DA383" s="1"/>
      <c r="DB383" s="1"/>
      <c r="DC383" s="1"/>
      <c r="DD383" s="1"/>
      <c r="DE383" s="61"/>
      <c r="DF383" s="61"/>
      <c r="DG383" s="115"/>
      <c r="DH383" s="116"/>
      <c r="DI383" s="116"/>
      <c r="DJ383" s="116"/>
      <c r="DK383" s="116"/>
      <c r="DL383" s="1"/>
      <c r="DM383" s="1"/>
      <c r="DN383" s="1"/>
      <c r="DO383" s="1"/>
      <c r="DP383" s="1"/>
    </row>
    <row r="384">
      <c r="A384" s="93"/>
      <c r="B384" s="222"/>
      <c r="C384" s="208" t="s">
        <v>637</v>
      </c>
      <c r="D384" s="96" t="s">
        <v>638</v>
      </c>
      <c r="E384" s="97" t="str">
        <f t="shared" si="27"/>
        <v>N/A</v>
      </c>
      <c r="F384" s="98"/>
      <c r="G384" s="98"/>
      <c r="H384" s="98"/>
      <c r="I384" s="98"/>
      <c r="J384" s="98"/>
      <c r="K384" s="99"/>
      <c r="L384" s="98"/>
      <c r="M384" s="98"/>
      <c r="N384" s="98"/>
      <c r="O384" s="98"/>
      <c r="P384" s="45"/>
      <c r="Q384" s="100"/>
      <c r="R384" s="98"/>
      <c r="S384" s="98"/>
      <c r="T384" s="45"/>
      <c r="U384" s="45"/>
      <c r="V384" s="45"/>
      <c r="W384" s="45"/>
      <c r="X384" s="101"/>
      <c r="Y384" s="102"/>
      <c r="Z384" s="45"/>
      <c r="AA384" s="103"/>
      <c r="AB384" s="123"/>
      <c r="AC384" s="103"/>
      <c r="AD384" s="107"/>
      <c r="AE384" s="103"/>
      <c r="AF384" s="128"/>
      <c r="AG384" s="103"/>
      <c r="AH384" s="107"/>
      <c r="AI384" s="103"/>
      <c r="AJ384" s="107"/>
      <c r="AK384" s="107"/>
      <c r="AL384" s="103"/>
      <c r="AM384" s="107"/>
      <c r="AN384" s="107"/>
      <c r="AO384" s="103"/>
      <c r="AP384" s="107"/>
      <c r="AQ384" s="107"/>
      <c r="AR384" s="103"/>
      <c r="AS384" s="107"/>
      <c r="AT384" s="107"/>
      <c r="AU384" s="103"/>
      <c r="AV384" s="107"/>
      <c r="AW384" s="103"/>
      <c r="AX384" s="107"/>
      <c r="AY384" s="103"/>
      <c r="AZ384" s="107"/>
      <c r="BA384" s="103"/>
      <c r="BB384" s="124" t="str">
        <f t="shared" si="157"/>
        <v>#REF!</v>
      </c>
      <c r="BC384" s="107"/>
      <c r="BD384" s="103"/>
      <c r="BE384" s="129" t="str">
        <f t="shared" si="153"/>
        <v>#REF!</v>
      </c>
      <c r="BF384" s="107"/>
      <c r="BG384" s="103"/>
      <c r="BH384" s="124" t="str">
        <f t="shared" si="152"/>
        <v>#REF!</v>
      </c>
      <c r="BI384" s="107"/>
      <c r="BJ384" s="103"/>
      <c r="BK384" s="124" t="str">
        <f t="shared" si="160"/>
        <v>#REF!</v>
      </c>
      <c r="BL384" s="107"/>
      <c r="BM384" s="103"/>
      <c r="BN384" s="124" t="str">
        <f t="shared" ref="BN384:BN401" si="182">IFNA(SUM(BL384-VLOOKUP($D384,'12.2.24 - WIP PROJECTIONS'!$D$2:$BX$214,60,FALSE)), BL384)</f>
        <v>#REF!</v>
      </c>
      <c r="BO384" s="107"/>
      <c r="BP384" s="103"/>
      <c r="BQ384" s="107"/>
      <c r="BR384" s="103"/>
      <c r="BS384" s="107" t="str">
        <f t="shared" si="30"/>
        <v>#REF!</v>
      </c>
      <c r="BT384" s="107"/>
      <c r="BU384" s="103"/>
      <c r="BV384" s="107"/>
      <c r="BW384" s="117" t="str">
        <f t="shared" ref="BW384:BW400" si="183">IFNA(SUM(BT384-VLOOKUP($D384,'3.17.25 - WIP PROJECTIONS'!$D$2:$BX$214,69,FALSE)), BT384)</f>
        <v>#REF!</v>
      </c>
      <c r="BX384" s="112"/>
      <c r="BY384" s="110">
        <v>0.0</v>
      </c>
      <c r="BZ384" s="2"/>
      <c r="CA384" s="2"/>
      <c r="CB384" s="112"/>
      <c r="CC384" s="110">
        <v>0.0</v>
      </c>
      <c r="CD384" s="112"/>
      <c r="CE384" s="110">
        <v>0.0</v>
      </c>
      <c r="CF384" s="112"/>
      <c r="CG384" s="110">
        <v>0.0</v>
      </c>
      <c r="CH384" s="112"/>
      <c r="CI384" s="110">
        <v>0.0</v>
      </c>
      <c r="CJ384" s="112"/>
      <c r="CK384" s="110">
        <v>0.0</v>
      </c>
      <c r="CL384" s="112"/>
      <c r="CM384" s="110">
        <v>0.0</v>
      </c>
      <c r="CN384" s="112"/>
      <c r="CO384" s="110">
        <v>0.0</v>
      </c>
      <c r="CP384" s="112"/>
      <c r="CQ384" s="110">
        <v>0.0</v>
      </c>
      <c r="CR384" s="113">
        <f t="shared" si="45"/>
        <v>0</v>
      </c>
      <c r="CS384" s="113">
        <f t="shared" si="26"/>
        <v>0</v>
      </c>
      <c r="CT384" s="1"/>
      <c r="CU384" s="205"/>
      <c r="CV384" s="1"/>
      <c r="CW384" s="1"/>
      <c r="CX384" s="1"/>
      <c r="CY384" s="1"/>
      <c r="CZ384" s="1"/>
      <c r="DA384" s="1"/>
      <c r="DB384" s="1"/>
      <c r="DC384" s="1"/>
      <c r="DD384" s="1"/>
      <c r="DE384" s="61"/>
      <c r="DF384" s="61"/>
      <c r="DG384" s="115"/>
      <c r="DH384" s="116"/>
      <c r="DI384" s="116"/>
      <c r="DJ384" s="116"/>
      <c r="DK384" s="116"/>
      <c r="DL384" s="1"/>
      <c r="DM384" s="1"/>
      <c r="DN384" s="1"/>
      <c r="DO384" s="1"/>
      <c r="DP384" s="1"/>
    </row>
    <row r="385">
      <c r="A385" s="93"/>
      <c r="B385" s="261"/>
      <c r="C385" s="262" t="s">
        <v>494</v>
      </c>
      <c r="D385" s="263" t="s">
        <v>639</v>
      </c>
      <c r="E385" s="97" t="str">
        <f t="shared" si="27"/>
        <v>N/A</v>
      </c>
      <c r="F385" s="264"/>
      <c r="G385" s="264"/>
      <c r="H385" s="264"/>
      <c r="I385" s="264"/>
      <c r="J385" s="264"/>
      <c r="K385" s="265"/>
      <c r="L385" s="264"/>
      <c r="M385" s="264"/>
      <c r="N385" s="264"/>
      <c r="O385" s="264"/>
      <c r="P385" s="264"/>
      <c r="Q385" s="266"/>
      <c r="R385" s="264"/>
      <c r="S385" s="264"/>
      <c r="T385" s="267"/>
      <c r="U385" s="267"/>
      <c r="V385" s="145"/>
      <c r="W385" s="47"/>
      <c r="X385" s="101"/>
      <c r="Y385" s="106"/>
      <c r="Z385" s="47"/>
      <c r="AA385" s="110">
        <v>0.0</v>
      </c>
      <c r="AB385" s="141">
        <v>0.0</v>
      </c>
      <c r="AC385" s="110">
        <v>0.0</v>
      </c>
      <c r="AD385" s="129">
        <v>0.0</v>
      </c>
      <c r="AE385" s="110">
        <v>0.0</v>
      </c>
      <c r="AF385" s="107"/>
      <c r="AG385" s="110">
        <v>0.0</v>
      </c>
      <c r="AH385" s="107"/>
      <c r="AI385" s="110">
        <v>0.0</v>
      </c>
      <c r="AJ385" s="124" t="str">
        <f t="shared" ref="AJ385:AJ389" si="184">IFNA(SUM(AH385-VLOOKUP($D385,'1.29.24 - WIP PROJECTIONS'!$D$2:$AO$214,30,FALSE)), "JOB NOT LISTED PRV WK")</f>
        <v>#REF!</v>
      </c>
      <c r="AK385" s="107"/>
      <c r="AL385" s="103"/>
      <c r="AM385" s="124" t="str">
        <f t="shared" ref="AM385:AM389" si="185">IFNA(SUM(AK385-VLOOKUP($D385,'2.20.24 - WIP PROJECTIONS'!$D$2:$AO$214,33,FALSE)), "JOB NOT LISTED PRV WK")</f>
        <v>#REF!</v>
      </c>
      <c r="AN385" s="107"/>
      <c r="AO385" s="103"/>
      <c r="AP385" s="124" t="str">
        <f t="shared" ref="AP385:AP389" si="186">IFNA(SUM(AN385-VLOOKUP($D385,'4.1.24 - WIP PROJECTIONS'!$D$2:$AO$214,36,FALSE)), "JOB NOT LISTED PRV WK")</f>
        <v>#REF!</v>
      </c>
      <c r="AQ385" s="107"/>
      <c r="AR385" s="110">
        <v>0.0</v>
      </c>
      <c r="AS385" s="124" t="str">
        <f t="shared" ref="AS385:AS399" si="187">IFNA(SUM(AQ385-VLOOKUP($D385,' 5.6.24 - WIP PROJECTIONS'!$D$2:$AV$214,39,FALSE)), "JOB NOT LISTED PRV WK")</f>
        <v>#REF!</v>
      </c>
      <c r="AT385" s="107"/>
      <c r="AU385" s="110">
        <v>0.0</v>
      </c>
      <c r="AV385" s="107"/>
      <c r="AW385" s="110">
        <v>0.0</v>
      </c>
      <c r="AX385" s="107"/>
      <c r="AY385" s="110">
        <v>0.0</v>
      </c>
      <c r="AZ385" s="107"/>
      <c r="BA385" s="110">
        <v>0.0</v>
      </c>
      <c r="BB385" s="124" t="str">
        <f t="shared" si="157"/>
        <v>#REF!</v>
      </c>
      <c r="BC385" s="107"/>
      <c r="BD385" s="103"/>
      <c r="BE385" s="129" t="str">
        <f t="shared" si="153"/>
        <v>#REF!</v>
      </c>
      <c r="BF385" s="107"/>
      <c r="BG385" s="103"/>
      <c r="BH385" s="124" t="str">
        <f t="shared" si="152"/>
        <v>#REF!</v>
      </c>
      <c r="BI385" s="107"/>
      <c r="BJ385" s="103"/>
      <c r="BK385" s="124" t="str">
        <f t="shared" si="160"/>
        <v>#REF!</v>
      </c>
      <c r="BL385" s="107"/>
      <c r="BM385" s="103"/>
      <c r="BN385" s="124" t="str">
        <f t="shared" si="182"/>
        <v>#REF!</v>
      </c>
      <c r="BO385" s="107"/>
      <c r="BP385" s="103"/>
      <c r="BQ385" s="107"/>
      <c r="BR385" s="103"/>
      <c r="BS385" s="107" t="str">
        <f t="shared" si="30"/>
        <v>#REF!</v>
      </c>
      <c r="BT385" s="107"/>
      <c r="BU385" s="103"/>
      <c r="BV385" s="107"/>
      <c r="BW385" s="117" t="str">
        <f t="shared" si="183"/>
        <v>#REF!</v>
      </c>
      <c r="BX385" s="112"/>
      <c r="BY385" s="110">
        <v>0.0</v>
      </c>
      <c r="BZ385" s="2"/>
      <c r="CA385" s="2"/>
      <c r="CB385" s="112"/>
      <c r="CC385" s="110">
        <v>0.0</v>
      </c>
      <c r="CD385" s="112"/>
      <c r="CE385" s="110">
        <v>0.0</v>
      </c>
      <c r="CF385" s="112"/>
      <c r="CG385" s="110">
        <v>0.0</v>
      </c>
      <c r="CH385" s="112"/>
      <c r="CI385" s="110">
        <v>0.0</v>
      </c>
      <c r="CJ385" s="112"/>
      <c r="CK385" s="110">
        <v>0.0</v>
      </c>
      <c r="CL385" s="112"/>
      <c r="CM385" s="110">
        <v>0.0</v>
      </c>
      <c r="CN385" s="112"/>
      <c r="CO385" s="110">
        <v>0.0</v>
      </c>
      <c r="CP385" s="112"/>
      <c r="CQ385" s="110">
        <v>0.0</v>
      </c>
      <c r="CR385" s="113">
        <f t="shared" si="45"/>
        <v>0</v>
      </c>
      <c r="CS385" s="113">
        <f t="shared" si="26"/>
        <v>0</v>
      </c>
      <c r="CT385" s="1"/>
      <c r="CU385" s="205"/>
      <c r="CV385" s="1"/>
      <c r="CW385" s="1"/>
      <c r="CX385" s="1"/>
      <c r="CY385" s="1"/>
      <c r="CZ385" s="1"/>
      <c r="DA385" s="1"/>
      <c r="DB385" s="1"/>
      <c r="DC385" s="1"/>
      <c r="DD385" s="1"/>
      <c r="DE385" s="61"/>
      <c r="DF385" s="61"/>
      <c r="DG385" s="115"/>
      <c r="DH385" s="116"/>
      <c r="DI385" s="116"/>
      <c r="DJ385" s="116"/>
      <c r="DK385" s="116"/>
      <c r="DL385" s="1"/>
      <c r="DM385" s="1"/>
      <c r="DN385" s="1"/>
      <c r="DO385" s="1"/>
      <c r="DP385" s="1"/>
    </row>
    <row r="386">
      <c r="A386" s="189" t="s">
        <v>186</v>
      </c>
      <c r="B386" s="261"/>
      <c r="C386" s="262" t="s">
        <v>494</v>
      </c>
      <c r="D386" s="263" t="s">
        <v>640</v>
      </c>
      <c r="E386" s="97" t="str">
        <f t="shared" si="27"/>
        <v>N/A</v>
      </c>
      <c r="F386" s="264"/>
      <c r="G386" s="264"/>
      <c r="H386" s="264"/>
      <c r="I386" s="264"/>
      <c r="J386" s="264"/>
      <c r="K386" s="265"/>
      <c r="L386" s="264"/>
      <c r="M386" s="264"/>
      <c r="N386" s="264"/>
      <c r="O386" s="264"/>
      <c r="P386" s="264"/>
      <c r="Q386" s="266"/>
      <c r="R386" s="264"/>
      <c r="S386" s="268"/>
      <c r="T386" s="269">
        <v>5000.0</v>
      </c>
      <c r="U386" s="267"/>
      <c r="V386" s="45"/>
      <c r="W386" s="135">
        <v>0.0</v>
      </c>
      <c r="X386" s="139" t="str">
        <f t="shared" ref="X386:X388" si="188">ifna(VLOOKUP($D386,'8.28.2023 - WIP PROJECTIONS'!$B$2:$AM$198,19,false),0)</f>
        <v>#REF!</v>
      </c>
      <c r="Y386" s="140">
        <v>0.0</v>
      </c>
      <c r="Z386" s="135">
        <v>0.0</v>
      </c>
      <c r="AA386" s="110">
        <v>0.0</v>
      </c>
      <c r="AB386" s="141">
        <v>0.0</v>
      </c>
      <c r="AC386" s="110">
        <v>0.0</v>
      </c>
      <c r="AD386" s="124">
        <v>0.0</v>
      </c>
      <c r="AE386" s="110">
        <v>0.0</v>
      </c>
      <c r="AF386" s="124">
        <v>0.0</v>
      </c>
      <c r="AG386" s="110">
        <v>0.0</v>
      </c>
      <c r="AH386" s="124">
        <v>0.0</v>
      </c>
      <c r="AI386" s="110">
        <v>0.0</v>
      </c>
      <c r="AJ386" s="124" t="str">
        <f t="shared" si="184"/>
        <v>#REF!</v>
      </c>
      <c r="AK386" s="107"/>
      <c r="AL386" s="103"/>
      <c r="AM386" s="124" t="str">
        <f t="shared" si="185"/>
        <v>#REF!</v>
      </c>
      <c r="AN386" s="107"/>
      <c r="AO386" s="103"/>
      <c r="AP386" s="124" t="str">
        <f t="shared" si="186"/>
        <v>#REF!</v>
      </c>
      <c r="AQ386" s="107"/>
      <c r="AR386" s="110">
        <v>0.0</v>
      </c>
      <c r="AS386" s="124" t="str">
        <f t="shared" si="187"/>
        <v>#REF!</v>
      </c>
      <c r="AT386" s="107"/>
      <c r="AU386" s="110">
        <v>0.0</v>
      </c>
      <c r="AV386" s="107"/>
      <c r="AW386" s="110">
        <v>0.0</v>
      </c>
      <c r="AX386" s="107"/>
      <c r="AY386" s="110">
        <v>0.0</v>
      </c>
      <c r="AZ386" s="107"/>
      <c r="BA386" s="110">
        <v>0.0</v>
      </c>
      <c r="BB386" s="124" t="str">
        <f t="shared" si="157"/>
        <v>#REF!</v>
      </c>
      <c r="BC386" s="107"/>
      <c r="BD386" s="103"/>
      <c r="BE386" s="129" t="str">
        <f t="shared" si="153"/>
        <v>#REF!</v>
      </c>
      <c r="BF386" s="107"/>
      <c r="BG386" s="103"/>
      <c r="BH386" s="124" t="str">
        <f t="shared" si="152"/>
        <v>#REF!</v>
      </c>
      <c r="BI386" s="107"/>
      <c r="BJ386" s="103"/>
      <c r="BK386" s="124" t="str">
        <f t="shared" si="160"/>
        <v>#REF!</v>
      </c>
      <c r="BL386" s="107"/>
      <c r="BM386" s="103"/>
      <c r="BN386" s="124" t="str">
        <f t="shared" si="182"/>
        <v>#REF!</v>
      </c>
      <c r="BO386" s="107"/>
      <c r="BP386" s="103"/>
      <c r="BQ386" s="107"/>
      <c r="BR386" s="103"/>
      <c r="BS386" s="107" t="str">
        <f t="shared" si="30"/>
        <v>#REF!</v>
      </c>
      <c r="BT386" s="107"/>
      <c r="BU386" s="103"/>
      <c r="BV386" s="107"/>
      <c r="BW386" s="117" t="str">
        <f t="shared" si="183"/>
        <v>#REF!</v>
      </c>
      <c r="BX386" s="112"/>
      <c r="BY386" s="110">
        <v>0.0</v>
      </c>
      <c r="BZ386" s="2"/>
      <c r="CA386" s="2"/>
      <c r="CB386" s="112"/>
      <c r="CC386" s="110">
        <v>0.0</v>
      </c>
      <c r="CD386" s="112"/>
      <c r="CE386" s="110">
        <v>0.0</v>
      </c>
      <c r="CF386" s="112"/>
      <c r="CG386" s="110">
        <v>0.0</v>
      </c>
      <c r="CH386" s="112"/>
      <c r="CI386" s="110">
        <v>0.0</v>
      </c>
      <c r="CJ386" s="112"/>
      <c r="CK386" s="110">
        <v>0.0</v>
      </c>
      <c r="CL386" s="112"/>
      <c r="CM386" s="110">
        <v>0.0</v>
      </c>
      <c r="CN386" s="112"/>
      <c r="CO386" s="110">
        <v>0.0</v>
      </c>
      <c r="CP386" s="112"/>
      <c r="CQ386" s="110">
        <v>0.0</v>
      </c>
      <c r="CR386" s="113">
        <f t="shared" si="45"/>
        <v>0</v>
      </c>
      <c r="CS386" s="113">
        <f t="shared" si="26"/>
        <v>0</v>
      </c>
      <c r="CT386" s="1"/>
      <c r="CU386" s="114"/>
      <c r="CV386" s="1"/>
      <c r="CW386" s="1"/>
      <c r="CX386" s="195" t="str">
        <f>CONCATENATE(TEXT(T386-CU386,"$0,000.00")," over projections")</f>
        <v>$5,000.00 over projections</v>
      </c>
      <c r="CY386" s="1"/>
      <c r="CZ386" s="1"/>
      <c r="DA386" s="1"/>
      <c r="DB386" s="1"/>
      <c r="DC386" s="1"/>
      <c r="DD386" s="1"/>
      <c r="DE386" s="1"/>
      <c r="DF386" s="1"/>
      <c r="DG386" s="184">
        <v>9.0</v>
      </c>
      <c r="DH386" s="184">
        <v>1.0</v>
      </c>
      <c r="DI386" s="184">
        <v>0.0</v>
      </c>
      <c r="DJ386" s="184">
        <v>1.0</v>
      </c>
      <c r="DK386" s="184">
        <v>0.0</v>
      </c>
      <c r="DL386" s="1"/>
      <c r="DM386" s="1"/>
      <c r="DN386" s="1"/>
      <c r="DO386" s="1"/>
      <c r="DP386" s="1"/>
    </row>
    <row r="387">
      <c r="A387" s="161"/>
      <c r="B387" s="261"/>
      <c r="C387" s="262" t="s">
        <v>494</v>
      </c>
      <c r="D387" s="263" t="s">
        <v>641</v>
      </c>
      <c r="E387" s="97" t="str">
        <f t="shared" si="27"/>
        <v>N/A</v>
      </c>
      <c r="F387" s="264"/>
      <c r="G387" s="264"/>
      <c r="H387" s="264"/>
      <c r="I387" s="264"/>
      <c r="J387" s="264"/>
      <c r="K387" s="265"/>
      <c r="L387" s="264"/>
      <c r="M387" s="264"/>
      <c r="N387" s="264"/>
      <c r="O387" s="264"/>
      <c r="P387" s="264"/>
      <c r="Q387" s="266"/>
      <c r="R387" s="264"/>
      <c r="S387" s="269">
        <v>3021.12</v>
      </c>
      <c r="T387" s="267"/>
      <c r="U387" s="267"/>
      <c r="V387" s="45"/>
      <c r="W387" s="135">
        <v>0.0</v>
      </c>
      <c r="X387" s="139" t="str">
        <f t="shared" si="188"/>
        <v>#REF!</v>
      </c>
      <c r="Y387" s="140">
        <v>0.0</v>
      </c>
      <c r="Z387" s="135">
        <v>0.0</v>
      </c>
      <c r="AA387" s="110">
        <v>0.0</v>
      </c>
      <c r="AB387" s="141">
        <v>0.0</v>
      </c>
      <c r="AC387" s="110">
        <v>0.0</v>
      </c>
      <c r="AD387" s="124">
        <v>0.0</v>
      </c>
      <c r="AE387" s="110">
        <v>0.0</v>
      </c>
      <c r="AF387" s="124">
        <v>0.0</v>
      </c>
      <c r="AG387" s="110">
        <v>0.0</v>
      </c>
      <c r="AH387" s="124">
        <v>0.0</v>
      </c>
      <c r="AI387" s="110">
        <v>0.0</v>
      </c>
      <c r="AJ387" s="124" t="str">
        <f t="shared" si="184"/>
        <v>#REF!</v>
      </c>
      <c r="AK387" s="107"/>
      <c r="AL387" s="103"/>
      <c r="AM387" s="124" t="str">
        <f t="shared" si="185"/>
        <v>#REF!</v>
      </c>
      <c r="AN387" s="107"/>
      <c r="AO387" s="103"/>
      <c r="AP387" s="124" t="str">
        <f t="shared" si="186"/>
        <v>#REF!</v>
      </c>
      <c r="AQ387" s="107"/>
      <c r="AR387" s="110">
        <v>0.0</v>
      </c>
      <c r="AS387" s="124" t="str">
        <f t="shared" si="187"/>
        <v>#REF!</v>
      </c>
      <c r="AT387" s="107"/>
      <c r="AU387" s="110">
        <v>0.0</v>
      </c>
      <c r="AV387" s="107"/>
      <c r="AW387" s="110">
        <v>0.0</v>
      </c>
      <c r="AX387" s="107"/>
      <c r="AY387" s="110">
        <v>0.0</v>
      </c>
      <c r="AZ387" s="107"/>
      <c r="BA387" s="110">
        <v>0.0</v>
      </c>
      <c r="BB387" s="124" t="str">
        <f t="shared" si="157"/>
        <v>#REF!</v>
      </c>
      <c r="BC387" s="107"/>
      <c r="BD387" s="103"/>
      <c r="BE387" s="129" t="str">
        <f t="shared" si="153"/>
        <v>#REF!</v>
      </c>
      <c r="BF387" s="107"/>
      <c r="BG387" s="103"/>
      <c r="BH387" s="124" t="str">
        <f t="shared" si="152"/>
        <v>#REF!</v>
      </c>
      <c r="BI387" s="107"/>
      <c r="BJ387" s="103"/>
      <c r="BK387" s="124" t="str">
        <f t="shared" si="160"/>
        <v>#REF!</v>
      </c>
      <c r="BL387" s="107"/>
      <c r="BM387" s="103"/>
      <c r="BN387" s="124" t="str">
        <f t="shared" si="182"/>
        <v>#REF!</v>
      </c>
      <c r="BO387" s="107"/>
      <c r="BP387" s="103"/>
      <c r="BQ387" s="107"/>
      <c r="BR387" s="103"/>
      <c r="BS387" s="107" t="str">
        <f t="shared" si="30"/>
        <v>#REF!</v>
      </c>
      <c r="BT387" s="107"/>
      <c r="BU387" s="103"/>
      <c r="BV387" s="107"/>
      <c r="BW387" s="117" t="str">
        <f t="shared" si="183"/>
        <v>#REF!</v>
      </c>
      <c r="BX387" s="112"/>
      <c r="BY387" s="110">
        <v>0.0</v>
      </c>
      <c r="BZ387" s="2"/>
      <c r="CA387" s="2"/>
      <c r="CB387" s="112"/>
      <c r="CC387" s="110">
        <v>0.0</v>
      </c>
      <c r="CD387" s="112"/>
      <c r="CE387" s="110">
        <v>0.0</v>
      </c>
      <c r="CF387" s="112"/>
      <c r="CG387" s="110">
        <v>0.0</v>
      </c>
      <c r="CH387" s="112"/>
      <c r="CI387" s="110">
        <v>0.0</v>
      </c>
      <c r="CJ387" s="112"/>
      <c r="CK387" s="110">
        <v>0.0</v>
      </c>
      <c r="CL387" s="112"/>
      <c r="CM387" s="110">
        <v>0.0</v>
      </c>
      <c r="CN387" s="112"/>
      <c r="CO387" s="110">
        <v>0.0</v>
      </c>
      <c r="CP387" s="112"/>
      <c r="CQ387" s="110">
        <v>0.0</v>
      </c>
      <c r="CR387" s="113">
        <f t="shared" si="45"/>
        <v>0</v>
      </c>
      <c r="CS387" s="113">
        <f t="shared" si="26"/>
        <v>0</v>
      </c>
      <c r="CT387" s="1"/>
      <c r="CU387" s="114"/>
      <c r="CV387" s="1"/>
      <c r="CW387" s="1"/>
      <c r="CX387" s="196"/>
      <c r="CY387" s="1"/>
      <c r="CZ387" s="1"/>
      <c r="DA387" s="1"/>
      <c r="DB387" s="1"/>
      <c r="DC387" s="1"/>
      <c r="DD387" s="1"/>
      <c r="DE387" s="61"/>
      <c r="DF387" s="61"/>
      <c r="DG387" s="193">
        <v>1.0</v>
      </c>
      <c r="DH387" s="184">
        <v>1.0</v>
      </c>
      <c r="DI387" s="184">
        <v>0.0</v>
      </c>
      <c r="DJ387" s="184">
        <v>1.0</v>
      </c>
      <c r="DK387" s="184">
        <v>0.0</v>
      </c>
      <c r="DL387" s="1"/>
      <c r="DM387" s="1"/>
      <c r="DN387" s="1"/>
      <c r="DO387" s="1"/>
      <c r="DP387" s="1"/>
    </row>
    <row r="388">
      <c r="A388" s="161"/>
      <c r="B388" s="261"/>
      <c r="C388" s="262" t="s">
        <v>494</v>
      </c>
      <c r="D388" s="263" t="s">
        <v>642</v>
      </c>
      <c r="E388" s="97" t="str">
        <f t="shared" si="27"/>
        <v>N/A</v>
      </c>
      <c r="F388" s="270">
        <v>24280.0</v>
      </c>
      <c r="G388" s="270">
        <v>0.0</v>
      </c>
      <c r="H388" s="270">
        <f>SUM(F388-G388)</f>
        <v>24280</v>
      </c>
      <c r="I388" s="270">
        <v>145.32</v>
      </c>
      <c r="J388" s="270">
        <f>+SUM(M388-I388)</f>
        <v>-145.32</v>
      </c>
      <c r="K388" s="271">
        <v>0.0</v>
      </c>
      <c r="L388" s="270">
        <v>0.0</v>
      </c>
      <c r="M388" s="270">
        <v>0.0</v>
      </c>
      <c r="N388" s="270">
        <v>24280.0</v>
      </c>
      <c r="O388" s="270">
        <v>0.0</v>
      </c>
      <c r="P388" s="272">
        <f>SUM(F388-M388)</f>
        <v>24280</v>
      </c>
      <c r="Q388" s="266"/>
      <c r="R388" s="264"/>
      <c r="S388" s="269">
        <v>1065.72</v>
      </c>
      <c r="T388" s="267"/>
      <c r="U388" s="267"/>
      <c r="V388" s="45"/>
      <c r="W388" s="135">
        <v>0.0</v>
      </c>
      <c r="X388" s="139" t="str">
        <f t="shared" si="188"/>
        <v>#REF!</v>
      </c>
      <c r="Y388" s="140">
        <v>0.0</v>
      </c>
      <c r="Z388" s="135">
        <v>0.0</v>
      </c>
      <c r="AA388" s="110">
        <v>0.0</v>
      </c>
      <c r="AB388" s="141">
        <v>0.0</v>
      </c>
      <c r="AC388" s="110">
        <v>0.0</v>
      </c>
      <c r="AD388" s="124">
        <v>0.0</v>
      </c>
      <c r="AE388" s="110">
        <v>0.0</v>
      </c>
      <c r="AF388" s="124">
        <v>0.0</v>
      </c>
      <c r="AG388" s="110">
        <v>0.0</v>
      </c>
      <c r="AH388" s="124">
        <v>0.0</v>
      </c>
      <c r="AI388" s="110">
        <v>0.0</v>
      </c>
      <c r="AJ388" s="124" t="str">
        <f t="shared" si="184"/>
        <v>#REF!</v>
      </c>
      <c r="AK388" s="107"/>
      <c r="AL388" s="103"/>
      <c r="AM388" s="124" t="str">
        <f t="shared" si="185"/>
        <v>#REF!</v>
      </c>
      <c r="AN388" s="107"/>
      <c r="AO388" s="103"/>
      <c r="AP388" s="124" t="str">
        <f t="shared" si="186"/>
        <v>#REF!</v>
      </c>
      <c r="AQ388" s="107"/>
      <c r="AR388" s="110">
        <v>0.0</v>
      </c>
      <c r="AS388" s="124" t="str">
        <f t="shared" si="187"/>
        <v>#REF!</v>
      </c>
      <c r="AT388" s="107"/>
      <c r="AU388" s="110">
        <v>0.0</v>
      </c>
      <c r="AV388" s="107"/>
      <c r="AW388" s="110">
        <v>0.0</v>
      </c>
      <c r="AX388" s="107"/>
      <c r="AY388" s="110">
        <v>0.0</v>
      </c>
      <c r="AZ388" s="107"/>
      <c r="BA388" s="110">
        <v>0.0</v>
      </c>
      <c r="BB388" s="124" t="str">
        <f t="shared" si="157"/>
        <v>#REF!</v>
      </c>
      <c r="BC388" s="107"/>
      <c r="BD388" s="103"/>
      <c r="BE388" s="129" t="str">
        <f t="shared" si="153"/>
        <v>#REF!</v>
      </c>
      <c r="BF388" s="107"/>
      <c r="BG388" s="103"/>
      <c r="BH388" s="124" t="str">
        <f t="shared" si="152"/>
        <v>#REF!</v>
      </c>
      <c r="BI388" s="107"/>
      <c r="BJ388" s="103"/>
      <c r="BK388" s="124" t="str">
        <f t="shared" si="160"/>
        <v>#REF!</v>
      </c>
      <c r="BL388" s="107"/>
      <c r="BM388" s="103"/>
      <c r="BN388" s="124" t="str">
        <f t="shared" si="182"/>
        <v>#REF!</v>
      </c>
      <c r="BO388" s="107"/>
      <c r="BP388" s="103"/>
      <c r="BQ388" s="107"/>
      <c r="BR388" s="103"/>
      <c r="BS388" s="107" t="str">
        <f t="shared" si="30"/>
        <v>#REF!</v>
      </c>
      <c r="BT388" s="107"/>
      <c r="BU388" s="103"/>
      <c r="BV388" s="107"/>
      <c r="BW388" s="117" t="str">
        <f t="shared" si="183"/>
        <v>#REF!</v>
      </c>
      <c r="BX388" s="112"/>
      <c r="BY388" s="110">
        <v>0.0</v>
      </c>
      <c r="BZ388" s="2"/>
      <c r="CA388" s="2"/>
      <c r="CB388" s="112"/>
      <c r="CC388" s="110">
        <v>0.0</v>
      </c>
      <c r="CD388" s="112"/>
      <c r="CE388" s="110">
        <v>0.0</v>
      </c>
      <c r="CF388" s="112"/>
      <c r="CG388" s="110">
        <v>0.0</v>
      </c>
      <c r="CH388" s="112"/>
      <c r="CI388" s="110">
        <v>0.0</v>
      </c>
      <c r="CJ388" s="112"/>
      <c r="CK388" s="110">
        <v>0.0</v>
      </c>
      <c r="CL388" s="112"/>
      <c r="CM388" s="110">
        <v>0.0</v>
      </c>
      <c r="CN388" s="112"/>
      <c r="CO388" s="110">
        <v>0.0</v>
      </c>
      <c r="CP388" s="112"/>
      <c r="CQ388" s="110">
        <v>0.0</v>
      </c>
      <c r="CR388" s="113">
        <f t="shared" si="45"/>
        <v>0</v>
      </c>
      <c r="CS388" s="113">
        <f t="shared" si="26"/>
        <v>0</v>
      </c>
      <c r="CT388" s="1"/>
      <c r="CU388" s="114"/>
      <c r="CV388" s="1"/>
      <c r="CW388" s="1"/>
      <c r="CX388" s="195" t="s">
        <v>643</v>
      </c>
      <c r="CY388" s="1"/>
      <c r="CZ388" s="1"/>
      <c r="DA388" s="1"/>
      <c r="DB388" s="1"/>
      <c r="DC388" s="1"/>
      <c r="DD388" s="1"/>
      <c r="DE388" s="1"/>
      <c r="DF388" s="1"/>
      <c r="DG388" s="116"/>
      <c r="DH388" s="116"/>
      <c r="DI388" s="116"/>
      <c r="DJ388" s="116"/>
      <c r="DK388" s="116"/>
      <c r="DL388" s="1"/>
      <c r="DM388" s="1"/>
      <c r="DN388" s="1"/>
      <c r="DO388" s="1"/>
      <c r="DP388" s="1"/>
    </row>
    <row r="389">
      <c r="A389" s="161"/>
      <c r="B389" s="261"/>
      <c r="C389" s="262" t="s">
        <v>494</v>
      </c>
      <c r="D389" s="263" t="s">
        <v>644</v>
      </c>
      <c r="E389" s="97" t="str">
        <f t="shared" si="27"/>
        <v>N/A</v>
      </c>
      <c r="F389" s="264"/>
      <c r="G389" s="264"/>
      <c r="H389" s="264"/>
      <c r="I389" s="264"/>
      <c r="J389" s="264"/>
      <c r="K389" s="265"/>
      <c r="L389" s="264"/>
      <c r="M389" s="264"/>
      <c r="N389" s="264"/>
      <c r="O389" s="264"/>
      <c r="P389" s="264"/>
      <c r="Q389" s="273"/>
      <c r="R389" s="273"/>
      <c r="S389" s="273"/>
      <c r="T389" s="267"/>
      <c r="U389" s="267"/>
      <c r="V389" s="45"/>
      <c r="W389" s="45"/>
      <c r="X389" s="101"/>
      <c r="Y389" s="102"/>
      <c r="Z389" s="47"/>
      <c r="AA389" s="103"/>
      <c r="AB389" s="104"/>
      <c r="AC389" s="103"/>
      <c r="AD389" s="107"/>
      <c r="AE389" s="103"/>
      <c r="AF389" s="129">
        <v>0.0</v>
      </c>
      <c r="AG389" s="103"/>
      <c r="AH389" s="124">
        <v>0.0</v>
      </c>
      <c r="AI389" s="110">
        <v>0.0</v>
      </c>
      <c r="AJ389" s="124" t="str">
        <f t="shared" si="184"/>
        <v>#REF!</v>
      </c>
      <c r="AK389" s="107"/>
      <c r="AL389" s="103"/>
      <c r="AM389" s="124" t="str">
        <f t="shared" si="185"/>
        <v>#REF!</v>
      </c>
      <c r="AN389" s="107"/>
      <c r="AO389" s="103"/>
      <c r="AP389" s="124" t="str">
        <f t="shared" si="186"/>
        <v>#REF!</v>
      </c>
      <c r="AQ389" s="107"/>
      <c r="AR389" s="110">
        <v>0.0</v>
      </c>
      <c r="AS389" s="124" t="str">
        <f t="shared" si="187"/>
        <v>#REF!</v>
      </c>
      <c r="AT389" s="107"/>
      <c r="AU389" s="110">
        <v>0.0</v>
      </c>
      <c r="AV389" s="107"/>
      <c r="AW389" s="110">
        <v>0.0</v>
      </c>
      <c r="AX389" s="107"/>
      <c r="AY389" s="110">
        <v>0.0</v>
      </c>
      <c r="AZ389" s="107"/>
      <c r="BA389" s="110">
        <v>0.0</v>
      </c>
      <c r="BB389" s="124" t="str">
        <f t="shared" si="157"/>
        <v>#REF!</v>
      </c>
      <c r="BC389" s="107"/>
      <c r="BD389" s="103"/>
      <c r="BE389" s="129" t="str">
        <f t="shared" si="153"/>
        <v>#REF!</v>
      </c>
      <c r="BF389" s="107"/>
      <c r="BG389" s="103"/>
      <c r="BH389" s="124" t="str">
        <f t="shared" si="152"/>
        <v>#REF!</v>
      </c>
      <c r="BI389" s="107"/>
      <c r="BJ389" s="103"/>
      <c r="BK389" s="124" t="str">
        <f t="shared" si="160"/>
        <v>#REF!</v>
      </c>
      <c r="BL389" s="107"/>
      <c r="BM389" s="103"/>
      <c r="BN389" s="124" t="str">
        <f t="shared" si="182"/>
        <v>#REF!</v>
      </c>
      <c r="BO389" s="107"/>
      <c r="BP389" s="103"/>
      <c r="BQ389" s="107"/>
      <c r="BR389" s="103"/>
      <c r="BS389" s="107" t="str">
        <f t="shared" si="30"/>
        <v>#REF!</v>
      </c>
      <c r="BT389" s="107"/>
      <c r="BU389" s="103"/>
      <c r="BV389" s="107"/>
      <c r="BW389" s="117" t="str">
        <f t="shared" si="183"/>
        <v>#REF!</v>
      </c>
      <c r="BX389" s="112"/>
      <c r="BY389" s="110">
        <v>0.0</v>
      </c>
      <c r="BZ389" s="2"/>
      <c r="CA389" s="2"/>
      <c r="CB389" s="112"/>
      <c r="CC389" s="110">
        <v>0.0</v>
      </c>
      <c r="CD389" s="112"/>
      <c r="CE389" s="110">
        <v>0.0</v>
      </c>
      <c r="CF389" s="112"/>
      <c r="CG389" s="110">
        <v>0.0</v>
      </c>
      <c r="CH389" s="112"/>
      <c r="CI389" s="110">
        <v>0.0</v>
      </c>
      <c r="CJ389" s="112"/>
      <c r="CK389" s="110">
        <v>0.0</v>
      </c>
      <c r="CL389" s="112"/>
      <c r="CM389" s="110">
        <v>0.0</v>
      </c>
      <c r="CN389" s="112"/>
      <c r="CO389" s="110">
        <v>0.0</v>
      </c>
      <c r="CP389" s="112"/>
      <c r="CQ389" s="110">
        <v>0.0</v>
      </c>
      <c r="CR389" s="113">
        <f t="shared" si="45"/>
        <v>0</v>
      </c>
      <c r="CS389" s="113">
        <f t="shared" si="26"/>
        <v>0</v>
      </c>
      <c r="CT389" s="1"/>
      <c r="CU389" s="114"/>
      <c r="CV389" s="1"/>
      <c r="CW389" s="1"/>
      <c r="CX389" s="195" t="s">
        <v>645</v>
      </c>
      <c r="CY389" s="1"/>
      <c r="CZ389" s="1"/>
      <c r="DA389" s="1"/>
      <c r="DB389" s="1"/>
      <c r="DC389" s="1"/>
      <c r="DD389" s="1"/>
      <c r="DE389" s="1"/>
      <c r="DF389" s="1"/>
      <c r="DG389" s="116"/>
      <c r="DH389" s="116"/>
      <c r="DI389" s="116"/>
      <c r="DJ389" s="116"/>
      <c r="DK389" s="116"/>
      <c r="DL389" s="1"/>
      <c r="DM389" s="1"/>
      <c r="DN389" s="1"/>
      <c r="DO389" s="1"/>
      <c r="DP389" s="1"/>
    </row>
    <row r="390">
      <c r="A390" s="189" t="s">
        <v>186</v>
      </c>
      <c r="B390" s="274"/>
      <c r="C390" s="262" t="s">
        <v>111</v>
      </c>
      <c r="D390" s="263" t="s">
        <v>646</v>
      </c>
      <c r="E390" s="97" t="str">
        <f t="shared" si="27"/>
        <v>N/A</v>
      </c>
      <c r="F390" s="264"/>
      <c r="G390" s="264"/>
      <c r="H390" s="264"/>
      <c r="I390" s="264"/>
      <c r="J390" s="264"/>
      <c r="K390" s="265"/>
      <c r="L390" s="264"/>
      <c r="M390" s="264"/>
      <c r="N390" s="264"/>
      <c r="O390" s="264"/>
      <c r="P390" s="264"/>
      <c r="Q390" s="266"/>
      <c r="R390" s="264"/>
      <c r="S390" s="264"/>
      <c r="T390" s="267"/>
      <c r="U390" s="267"/>
      <c r="V390" s="45"/>
      <c r="W390" s="45"/>
      <c r="X390" s="101"/>
      <c r="Y390" s="102"/>
      <c r="Z390" s="45"/>
      <c r="AA390" s="103"/>
      <c r="AB390" s="104"/>
      <c r="AC390" s="105"/>
      <c r="AD390" s="106"/>
      <c r="AE390" s="103"/>
      <c r="AF390" s="106"/>
      <c r="AG390" s="103"/>
      <c r="AH390" s="107"/>
      <c r="AI390" s="103"/>
      <c r="AJ390" s="107"/>
      <c r="AK390" s="106"/>
      <c r="AL390" s="103"/>
      <c r="AM390" s="107"/>
      <c r="AN390" s="107"/>
      <c r="AO390" s="103"/>
      <c r="AP390" s="107"/>
      <c r="AQ390" s="108"/>
      <c r="AR390" s="103"/>
      <c r="AS390" s="124" t="str">
        <f t="shared" si="187"/>
        <v>#REF!</v>
      </c>
      <c r="AT390" s="142">
        <v>185791.53</v>
      </c>
      <c r="AU390" s="110">
        <v>188631.53</v>
      </c>
      <c r="AV390" s="107"/>
      <c r="AW390" s="103"/>
      <c r="AX390" s="107"/>
      <c r="AY390" s="103"/>
      <c r="AZ390" s="107"/>
      <c r="BA390" s="103"/>
      <c r="BB390" s="124" t="str">
        <f t="shared" si="157"/>
        <v>#REF!</v>
      </c>
      <c r="BC390" s="107"/>
      <c r="BD390" s="103"/>
      <c r="BE390" s="129" t="str">
        <f t="shared" si="153"/>
        <v>#REF!</v>
      </c>
      <c r="BF390" s="107"/>
      <c r="BG390" s="103"/>
      <c r="BH390" s="124" t="str">
        <f t="shared" si="152"/>
        <v>#REF!</v>
      </c>
      <c r="BI390" s="107"/>
      <c r="BJ390" s="103"/>
      <c r="BK390" s="124" t="str">
        <f t="shared" si="160"/>
        <v>#REF!</v>
      </c>
      <c r="BL390" s="107"/>
      <c r="BM390" s="103"/>
      <c r="BN390" s="124" t="str">
        <f t="shared" si="182"/>
        <v>#REF!</v>
      </c>
      <c r="BO390" s="107"/>
      <c r="BP390" s="103"/>
      <c r="BQ390" s="107"/>
      <c r="BR390" s="103"/>
      <c r="BS390" s="107" t="str">
        <f t="shared" si="30"/>
        <v>#REF!</v>
      </c>
      <c r="BT390" s="107"/>
      <c r="BU390" s="103"/>
      <c r="BV390" s="107"/>
      <c r="BW390" s="117" t="str">
        <f t="shared" si="183"/>
        <v>#REF!</v>
      </c>
      <c r="BX390" s="112"/>
      <c r="BY390" s="110">
        <v>0.0</v>
      </c>
      <c r="BZ390" s="2"/>
      <c r="CA390" s="2"/>
      <c r="CB390" s="112"/>
      <c r="CC390" s="110">
        <v>0.0</v>
      </c>
      <c r="CD390" s="112"/>
      <c r="CE390" s="110">
        <v>0.0</v>
      </c>
      <c r="CF390" s="112"/>
      <c r="CG390" s="110">
        <v>0.0</v>
      </c>
      <c r="CH390" s="112"/>
      <c r="CI390" s="110">
        <v>0.0</v>
      </c>
      <c r="CJ390" s="112"/>
      <c r="CK390" s="110">
        <v>0.0</v>
      </c>
      <c r="CL390" s="112"/>
      <c r="CM390" s="110">
        <v>0.0</v>
      </c>
      <c r="CN390" s="112"/>
      <c r="CO390" s="110">
        <v>0.0</v>
      </c>
      <c r="CP390" s="112"/>
      <c r="CQ390" s="110">
        <v>0.0</v>
      </c>
      <c r="CR390" s="113">
        <f t="shared" si="45"/>
        <v>0</v>
      </c>
      <c r="CS390" s="113">
        <f t="shared" si="26"/>
        <v>0</v>
      </c>
      <c r="CT390" s="1"/>
      <c r="CU390" s="114"/>
      <c r="CV390" s="1"/>
      <c r="CW390" s="1"/>
      <c r="CX390" s="195" t="s">
        <v>643</v>
      </c>
      <c r="CY390" s="1"/>
      <c r="CZ390" s="1"/>
      <c r="DA390" s="1"/>
      <c r="DB390" s="1"/>
      <c r="DC390" s="1"/>
      <c r="DD390" s="1"/>
      <c r="DE390" s="1"/>
      <c r="DF390" s="1"/>
      <c r="DG390" s="184">
        <v>2.0</v>
      </c>
      <c r="DH390" s="184">
        <v>2.0</v>
      </c>
      <c r="DI390" s="184">
        <v>1.0</v>
      </c>
      <c r="DJ390" s="184">
        <v>1.0</v>
      </c>
      <c r="DK390" s="184">
        <v>0.0</v>
      </c>
      <c r="DL390" s="1"/>
      <c r="DM390" s="1"/>
      <c r="DN390" s="1"/>
      <c r="DO390" s="1"/>
      <c r="DP390" s="1"/>
    </row>
    <row r="391">
      <c r="A391" s="93"/>
      <c r="B391" s="261"/>
      <c r="C391" s="262" t="s">
        <v>647</v>
      </c>
      <c r="D391" s="263" t="s">
        <v>648</v>
      </c>
      <c r="E391" s="97" t="str">
        <f t="shared" si="27"/>
        <v>N/A</v>
      </c>
      <c r="F391" s="264"/>
      <c r="G391" s="264"/>
      <c r="H391" s="264"/>
      <c r="I391" s="264"/>
      <c r="J391" s="264"/>
      <c r="K391" s="265"/>
      <c r="L391" s="264"/>
      <c r="M391" s="264"/>
      <c r="N391" s="264"/>
      <c r="O391" s="264"/>
      <c r="P391" s="264"/>
      <c r="Q391" s="269">
        <v>6685.36</v>
      </c>
      <c r="R391" s="272">
        <v>0.0</v>
      </c>
      <c r="S391" s="272">
        <v>0.0</v>
      </c>
      <c r="T391" s="267"/>
      <c r="U391" s="267"/>
      <c r="V391" s="45"/>
      <c r="W391" s="135">
        <v>0.0</v>
      </c>
      <c r="X391" s="139" t="str">
        <f t="shared" ref="X391:X392" si="189">ifna(VLOOKUP($D391,'8.28.2023 - WIP PROJECTIONS'!$B$2:$AM$198,19,false),0)</f>
        <v>#REF!</v>
      </c>
      <c r="Y391" s="140">
        <v>0.0</v>
      </c>
      <c r="Z391" s="135">
        <v>0.0</v>
      </c>
      <c r="AA391" s="110">
        <v>0.0</v>
      </c>
      <c r="AB391" s="141">
        <v>0.0</v>
      </c>
      <c r="AC391" s="110">
        <v>0.0</v>
      </c>
      <c r="AD391" s="124">
        <v>0.0</v>
      </c>
      <c r="AE391" s="110">
        <v>0.0</v>
      </c>
      <c r="AF391" s="124">
        <v>0.0</v>
      </c>
      <c r="AG391" s="110">
        <v>0.0</v>
      </c>
      <c r="AH391" s="124">
        <v>0.0</v>
      </c>
      <c r="AI391" s="110">
        <v>0.0</v>
      </c>
      <c r="AJ391" s="124" t="str">
        <f t="shared" ref="AJ391:AJ399" si="190">IFNA(SUM(AH391-VLOOKUP($D391,'1.29.24 - WIP PROJECTIONS'!$D$2:$AO$214,30,FALSE)), "JOB NOT LISTED PRV WK")</f>
        <v>#REF!</v>
      </c>
      <c r="AK391" s="107"/>
      <c r="AL391" s="103"/>
      <c r="AM391" s="124" t="str">
        <f t="shared" ref="AM391:AM399" si="191">IFNA(SUM(AK391-VLOOKUP($D391,'2.20.24 - WIP PROJECTIONS'!$D$2:$AO$214,33,FALSE)), "JOB NOT LISTED PRV WK")</f>
        <v>#REF!</v>
      </c>
      <c r="AN391" s="107"/>
      <c r="AO391" s="103"/>
      <c r="AP391" s="124" t="str">
        <f t="shared" ref="AP391:AP399" si="192">IFNA(SUM(AN391-VLOOKUP($D391,'4.1.24 - WIP PROJECTIONS'!$D$2:$AO$214,36,FALSE)), "JOB NOT LISTED PRV WK")</f>
        <v>#REF!</v>
      </c>
      <c r="AQ391" s="107"/>
      <c r="AR391" s="110">
        <v>0.0</v>
      </c>
      <c r="AS391" s="124" t="str">
        <f t="shared" si="187"/>
        <v>#REF!</v>
      </c>
      <c r="AT391" s="107"/>
      <c r="AU391" s="110">
        <v>0.0</v>
      </c>
      <c r="AV391" s="107"/>
      <c r="AW391" s="110">
        <v>0.0</v>
      </c>
      <c r="AX391" s="107"/>
      <c r="AY391" s="110">
        <v>0.0</v>
      </c>
      <c r="AZ391" s="107"/>
      <c r="BA391" s="110">
        <v>0.0</v>
      </c>
      <c r="BB391" s="124" t="str">
        <f t="shared" si="157"/>
        <v>#REF!</v>
      </c>
      <c r="BC391" s="107"/>
      <c r="BD391" s="103"/>
      <c r="BE391" s="129" t="str">
        <f t="shared" si="153"/>
        <v>#REF!</v>
      </c>
      <c r="BF391" s="107"/>
      <c r="BG391" s="103"/>
      <c r="BH391" s="124" t="str">
        <f t="shared" si="152"/>
        <v>#REF!</v>
      </c>
      <c r="BI391" s="107"/>
      <c r="BJ391" s="103"/>
      <c r="BK391" s="124" t="str">
        <f t="shared" si="160"/>
        <v>#REF!</v>
      </c>
      <c r="BL391" s="107"/>
      <c r="BM391" s="103"/>
      <c r="BN391" s="124" t="str">
        <f t="shared" si="182"/>
        <v>#REF!</v>
      </c>
      <c r="BO391" s="107"/>
      <c r="BP391" s="103"/>
      <c r="BQ391" s="107"/>
      <c r="BR391" s="103"/>
      <c r="BS391" s="107" t="str">
        <f t="shared" si="30"/>
        <v>#REF!</v>
      </c>
      <c r="BT391" s="107"/>
      <c r="BU391" s="103"/>
      <c r="BV391" s="107"/>
      <c r="BW391" s="117" t="str">
        <f t="shared" si="183"/>
        <v>#REF!</v>
      </c>
      <c r="BX391" s="112"/>
      <c r="BY391" s="110">
        <v>0.0</v>
      </c>
      <c r="BZ391" s="2"/>
      <c r="CA391" s="2"/>
      <c r="CB391" s="112"/>
      <c r="CC391" s="110">
        <v>0.0</v>
      </c>
      <c r="CD391" s="112"/>
      <c r="CE391" s="110">
        <v>0.0</v>
      </c>
      <c r="CF391" s="112"/>
      <c r="CG391" s="110">
        <v>0.0</v>
      </c>
      <c r="CH391" s="112"/>
      <c r="CI391" s="110">
        <v>0.0</v>
      </c>
      <c r="CJ391" s="112"/>
      <c r="CK391" s="110">
        <v>0.0</v>
      </c>
      <c r="CL391" s="112"/>
      <c r="CM391" s="110">
        <v>0.0</v>
      </c>
      <c r="CN391" s="112"/>
      <c r="CO391" s="110">
        <v>0.0</v>
      </c>
      <c r="CP391" s="112"/>
      <c r="CQ391" s="110">
        <v>0.0</v>
      </c>
      <c r="CR391" s="113">
        <f t="shared" si="45"/>
        <v>0</v>
      </c>
      <c r="CS391" s="113">
        <f t="shared" si="26"/>
        <v>0</v>
      </c>
      <c r="CT391" s="1"/>
      <c r="CU391" s="114"/>
      <c r="CV391" s="1"/>
      <c r="CW391" s="1"/>
      <c r="CX391" s="195" t="s">
        <v>643</v>
      </c>
      <c r="CY391" s="1"/>
      <c r="CZ391" s="1"/>
      <c r="DA391" s="1"/>
      <c r="DB391" s="1"/>
      <c r="DC391" s="1"/>
      <c r="DD391" s="1"/>
      <c r="DE391" s="1"/>
      <c r="DF391" s="1"/>
      <c r="DG391" s="116"/>
      <c r="DH391" s="116"/>
      <c r="DI391" s="116"/>
      <c r="DJ391" s="116"/>
      <c r="DK391" s="116"/>
      <c r="DL391" s="1"/>
      <c r="DM391" s="1"/>
      <c r="DN391" s="1"/>
      <c r="DO391" s="1"/>
      <c r="DP391" s="1"/>
    </row>
    <row r="392">
      <c r="A392" s="161"/>
      <c r="B392" s="261"/>
      <c r="C392" s="262" t="s">
        <v>647</v>
      </c>
      <c r="D392" s="263" t="s">
        <v>649</v>
      </c>
      <c r="E392" s="97" t="str">
        <f t="shared" si="27"/>
        <v>N/A</v>
      </c>
      <c r="F392" s="270">
        <v>6685.36</v>
      </c>
      <c r="G392" s="270">
        <v>4797.57</v>
      </c>
      <c r="H392" s="270">
        <f>SUM(F392-G392)</f>
        <v>1887.79</v>
      </c>
      <c r="I392" s="270">
        <v>0.0</v>
      </c>
      <c r="J392" s="270">
        <f>+SUM(M392-I392)</f>
        <v>6685.36</v>
      </c>
      <c r="K392" s="271">
        <v>0.0</v>
      </c>
      <c r="L392" s="270">
        <v>0.0</v>
      </c>
      <c r="M392" s="270">
        <v>6685.36</v>
      </c>
      <c r="N392" s="270">
        <v>6685.36</v>
      </c>
      <c r="O392" s="270">
        <v>0.0</v>
      </c>
      <c r="P392" s="272">
        <f>SUM(F392-M392)</f>
        <v>0</v>
      </c>
      <c r="Q392" s="266"/>
      <c r="R392" s="264"/>
      <c r="S392" s="275">
        <v>0.0</v>
      </c>
      <c r="T392" s="267"/>
      <c r="U392" s="267"/>
      <c r="V392" s="45"/>
      <c r="W392" s="135">
        <v>0.0</v>
      </c>
      <c r="X392" s="139" t="str">
        <f t="shared" si="189"/>
        <v>#REF!</v>
      </c>
      <c r="Y392" s="140">
        <v>0.0</v>
      </c>
      <c r="Z392" s="135">
        <v>0.0</v>
      </c>
      <c r="AA392" s="110">
        <v>0.0</v>
      </c>
      <c r="AB392" s="141">
        <v>0.0</v>
      </c>
      <c r="AC392" s="110">
        <v>0.0</v>
      </c>
      <c r="AD392" s="124">
        <v>0.0</v>
      </c>
      <c r="AE392" s="110">
        <v>0.0</v>
      </c>
      <c r="AF392" s="124">
        <v>0.0</v>
      </c>
      <c r="AG392" s="110">
        <v>0.0</v>
      </c>
      <c r="AH392" s="124">
        <v>0.0</v>
      </c>
      <c r="AI392" s="110">
        <v>0.0</v>
      </c>
      <c r="AJ392" s="124" t="str">
        <f t="shared" si="190"/>
        <v>#REF!</v>
      </c>
      <c r="AK392" s="107"/>
      <c r="AL392" s="103"/>
      <c r="AM392" s="124" t="str">
        <f t="shared" si="191"/>
        <v>#REF!</v>
      </c>
      <c r="AN392" s="107"/>
      <c r="AO392" s="103"/>
      <c r="AP392" s="124" t="str">
        <f t="shared" si="192"/>
        <v>#REF!</v>
      </c>
      <c r="AQ392" s="107"/>
      <c r="AR392" s="110">
        <v>0.0</v>
      </c>
      <c r="AS392" s="124" t="str">
        <f t="shared" si="187"/>
        <v>#REF!</v>
      </c>
      <c r="AT392" s="107"/>
      <c r="AU392" s="110">
        <v>0.0</v>
      </c>
      <c r="AV392" s="107"/>
      <c r="AW392" s="110">
        <v>0.0</v>
      </c>
      <c r="AX392" s="107"/>
      <c r="AY392" s="110">
        <v>0.0</v>
      </c>
      <c r="AZ392" s="107"/>
      <c r="BA392" s="110">
        <v>0.0</v>
      </c>
      <c r="BB392" s="124" t="str">
        <f t="shared" si="157"/>
        <v>#REF!</v>
      </c>
      <c r="BC392" s="107"/>
      <c r="BD392" s="103"/>
      <c r="BE392" s="129" t="str">
        <f t="shared" si="153"/>
        <v>#REF!</v>
      </c>
      <c r="BF392" s="107"/>
      <c r="BG392" s="103"/>
      <c r="BH392" s="124" t="str">
        <f t="shared" si="152"/>
        <v>#REF!</v>
      </c>
      <c r="BI392" s="107"/>
      <c r="BJ392" s="103"/>
      <c r="BK392" s="124" t="str">
        <f t="shared" si="160"/>
        <v>#REF!</v>
      </c>
      <c r="BL392" s="107"/>
      <c r="BM392" s="103"/>
      <c r="BN392" s="124" t="str">
        <f t="shared" si="182"/>
        <v>#REF!</v>
      </c>
      <c r="BO392" s="107"/>
      <c r="BP392" s="103"/>
      <c r="BQ392" s="107"/>
      <c r="BR392" s="103"/>
      <c r="BS392" s="107" t="str">
        <f t="shared" si="30"/>
        <v>#REF!</v>
      </c>
      <c r="BT392" s="107"/>
      <c r="BU392" s="103"/>
      <c r="BV392" s="107"/>
      <c r="BW392" s="117" t="str">
        <f t="shared" si="183"/>
        <v>#REF!</v>
      </c>
      <c r="BX392" s="112"/>
      <c r="BY392" s="110">
        <v>0.0</v>
      </c>
      <c r="BZ392" s="2"/>
      <c r="CA392" s="2"/>
      <c r="CB392" s="112"/>
      <c r="CC392" s="110">
        <v>0.0</v>
      </c>
      <c r="CD392" s="112"/>
      <c r="CE392" s="110">
        <v>0.0</v>
      </c>
      <c r="CF392" s="112"/>
      <c r="CG392" s="110">
        <v>0.0</v>
      </c>
      <c r="CH392" s="112"/>
      <c r="CI392" s="110">
        <v>0.0</v>
      </c>
      <c r="CJ392" s="112"/>
      <c r="CK392" s="110">
        <v>0.0</v>
      </c>
      <c r="CL392" s="112"/>
      <c r="CM392" s="110">
        <v>0.0</v>
      </c>
      <c r="CN392" s="112"/>
      <c r="CO392" s="110">
        <v>0.0</v>
      </c>
      <c r="CP392" s="112"/>
      <c r="CQ392" s="110">
        <v>0.0</v>
      </c>
      <c r="CR392" s="113">
        <f t="shared" si="45"/>
        <v>0</v>
      </c>
      <c r="CS392" s="113">
        <f t="shared" si="26"/>
        <v>0</v>
      </c>
      <c r="CT392" s="1"/>
      <c r="CU392" s="114"/>
      <c r="CV392" s="1"/>
      <c r="CW392" s="1"/>
      <c r="CX392" s="195" t="s">
        <v>643</v>
      </c>
      <c r="CY392" s="1"/>
      <c r="CZ392" s="1"/>
      <c r="DA392" s="1"/>
      <c r="DB392" s="1"/>
      <c r="DC392" s="1"/>
      <c r="DD392" s="1"/>
      <c r="DE392" s="1"/>
      <c r="DF392" s="1"/>
      <c r="DG392" s="116"/>
      <c r="DH392" s="116"/>
      <c r="DI392" s="116"/>
      <c r="DJ392" s="116"/>
      <c r="DK392" s="116"/>
      <c r="DL392" s="1"/>
      <c r="DM392" s="1"/>
      <c r="DN392" s="1"/>
      <c r="DO392" s="1"/>
      <c r="DP392" s="1"/>
    </row>
    <row r="393">
      <c r="A393" s="161"/>
      <c r="B393" s="261"/>
      <c r="C393" s="262" t="s">
        <v>128</v>
      </c>
      <c r="D393" s="263" t="s">
        <v>650</v>
      </c>
      <c r="E393" s="97" t="str">
        <f t="shared" si="27"/>
        <v>N/A</v>
      </c>
      <c r="F393" s="264"/>
      <c r="G393" s="264"/>
      <c r="H393" s="264"/>
      <c r="I393" s="264"/>
      <c r="J393" s="264"/>
      <c r="K393" s="265"/>
      <c r="L393" s="264"/>
      <c r="M393" s="264"/>
      <c r="N393" s="264"/>
      <c r="O393" s="264"/>
      <c r="P393" s="264"/>
      <c r="Q393" s="266"/>
      <c r="R393" s="264"/>
      <c r="S393" s="264"/>
      <c r="T393" s="267"/>
      <c r="U393" s="276"/>
      <c r="V393" s="47"/>
      <c r="W393" s="47"/>
      <c r="X393" s="101"/>
      <c r="Y393" s="106"/>
      <c r="Z393" s="47"/>
      <c r="AA393" s="103"/>
      <c r="AB393" s="158">
        <v>29334.7</v>
      </c>
      <c r="AC393" s="110">
        <v>29334.7</v>
      </c>
      <c r="AD393" s="124">
        <v>0.0</v>
      </c>
      <c r="AE393" s="110">
        <v>0.0</v>
      </c>
      <c r="AF393" s="124">
        <v>0.0</v>
      </c>
      <c r="AG393" s="110">
        <v>0.0</v>
      </c>
      <c r="AH393" s="124">
        <v>0.0</v>
      </c>
      <c r="AI393" s="110">
        <v>0.0</v>
      </c>
      <c r="AJ393" s="124" t="str">
        <f t="shared" si="190"/>
        <v>#REF!</v>
      </c>
      <c r="AK393" s="107"/>
      <c r="AL393" s="103"/>
      <c r="AM393" s="124" t="str">
        <f t="shared" si="191"/>
        <v>#REF!</v>
      </c>
      <c r="AN393" s="107"/>
      <c r="AO393" s="103"/>
      <c r="AP393" s="124" t="str">
        <f t="shared" si="192"/>
        <v>#REF!</v>
      </c>
      <c r="AQ393" s="107"/>
      <c r="AR393" s="110">
        <v>0.0</v>
      </c>
      <c r="AS393" s="124" t="str">
        <f t="shared" si="187"/>
        <v>#REF!</v>
      </c>
      <c r="AT393" s="107"/>
      <c r="AU393" s="110">
        <v>0.0</v>
      </c>
      <c r="AV393" s="107"/>
      <c r="AW393" s="110">
        <v>0.0</v>
      </c>
      <c r="AX393" s="107"/>
      <c r="AY393" s="110">
        <v>0.0</v>
      </c>
      <c r="AZ393" s="107"/>
      <c r="BA393" s="110">
        <v>0.0</v>
      </c>
      <c r="BB393" s="124" t="str">
        <f t="shared" si="157"/>
        <v>#REF!</v>
      </c>
      <c r="BC393" s="107"/>
      <c r="BD393" s="103"/>
      <c r="BE393" s="129" t="str">
        <f t="shared" si="153"/>
        <v>#REF!</v>
      </c>
      <c r="BF393" s="107"/>
      <c r="BG393" s="103"/>
      <c r="BH393" s="124" t="str">
        <f t="shared" si="152"/>
        <v>#REF!</v>
      </c>
      <c r="BI393" s="107"/>
      <c r="BJ393" s="103"/>
      <c r="BK393" s="124" t="str">
        <f t="shared" si="160"/>
        <v>#REF!</v>
      </c>
      <c r="BL393" s="107"/>
      <c r="BM393" s="103"/>
      <c r="BN393" s="124" t="str">
        <f t="shared" si="182"/>
        <v>#REF!</v>
      </c>
      <c r="BO393" s="107"/>
      <c r="BP393" s="103"/>
      <c r="BQ393" s="107"/>
      <c r="BR393" s="103"/>
      <c r="BS393" s="117" t="str">
        <f t="shared" si="30"/>
        <v>#REF!</v>
      </c>
      <c r="BT393" s="107"/>
      <c r="BU393" s="103"/>
      <c r="BV393" s="107"/>
      <c r="BW393" s="117" t="str">
        <f t="shared" si="183"/>
        <v>#REF!</v>
      </c>
      <c r="BX393" s="112"/>
      <c r="BY393" s="110">
        <v>0.0</v>
      </c>
      <c r="BZ393" s="2"/>
      <c r="CA393" s="2"/>
      <c r="CB393" s="112"/>
      <c r="CC393" s="110">
        <v>0.0</v>
      </c>
      <c r="CD393" s="112"/>
      <c r="CE393" s="110">
        <v>0.0</v>
      </c>
      <c r="CF393" s="112"/>
      <c r="CG393" s="110">
        <v>0.0</v>
      </c>
      <c r="CH393" s="112"/>
      <c r="CI393" s="110">
        <v>0.0</v>
      </c>
      <c r="CJ393" s="112"/>
      <c r="CK393" s="110">
        <v>0.0</v>
      </c>
      <c r="CL393" s="112"/>
      <c r="CM393" s="110">
        <v>0.0</v>
      </c>
      <c r="CN393" s="112"/>
      <c r="CO393" s="110">
        <v>0.0</v>
      </c>
      <c r="CP393" s="112"/>
      <c r="CQ393" s="110">
        <v>0.0</v>
      </c>
      <c r="CR393" s="113">
        <f t="shared" si="45"/>
        <v>0</v>
      </c>
      <c r="CS393" s="113">
        <f t="shared" si="26"/>
        <v>0</v>
      </c>
      <c r="CT393" s="1"/>
      <c r="CU393" s="114"/>
      <c r="CV393" s="1"/>
      <c r="CW393" s="1"/>
      <c r="CX393" s="195" t="s">
        <v>643</v>
      </c>
      <c r="CY393" s="1"/>
      <c r="CZ393" s="1"/>
      <c r="DA393" s="1"/>
      <c r="DB393" s="1"/>
      <c r="DC393" s="1"/>
      <c r="DD393" s="1"/>
      <c r="DE393" s="61"/>
      <c r="DF393" s="61"/>
      <c r="DG393" s="115"/>
      <c r="DH393" s="116"/>
      <c r="DI393" s="116"/>
      <c r="DJ393" s="116"/>
      <c r="DK393" s="116"/>
      <c r="DL393" s="1"/>
      <c r="DM393" s="1"/>
      <c r="DN393" s="1"/>
      <c r="DO393" s="1"/>
      <c r="DP393" s="1"/>
    </row>
    <row r="394">
      <c r="A394" s="93"/>
      <c r="B394" s="261"/>
      <c r="C394" s="262" t="s">
        <v>128</v>
      </c>
      <c r="D394" s="263" t="s">
        <v>651</v>
      </c>
      <c r="E394" s="97" t="str">
        <f t="shared" si="27"/>
        <v>N/A</v>
      </c>
      <c r="F394" s="264"/>
      <c r="G394" s="264"/>
      <c r="H394" s="264"/>
      <c r="I394" s="264"/>
      <c r="J394" s="264"/>
      <c r="K394" s="265"/>
      <c r="L394" s="264"/>
      <c r="M394" s="264"/>
      <c r="N394" s="264"/>
      <c r="O394" s="264"/>
      <c r="P394" s="267"/>
      <c r="Q394" s="266"/>
      <c r="R394" s="273"/>
      <c r="S394" s="264"/>
      <c r="T394" s="267"/>
      <c r="U394" s="267"/>
      <c r="V394" s="45"/>
      <c r="W394" s="45"/>
      <c r="X394" s="101"/>
      <c r="Y394" s="102"/>
      <c r="Z394" s="47"/>
      <c r="AA394" s="110">
        <v>0.0</v>
      </c>
      <c r="AB394" s="158">
        <v>18778.93</v>
      </c>
      <c r="AC394" s="110">
        <v>18778.93</v>
      </c>
      <c r="AD394" s="48"/>
      <c r="AE394" s="110">
        <v>0.0</v>
      </c>
      <c r="AF394" s="107"/>
      <c r="AG394" s="110">
        <v>0.0</v>
      </c>
      <c r="AH394" s="107"/>
      <c r="AI394" s="110">
        <v>0.0</v>
      </c>
      <c r="AJ394" s="124" t="str">
        <f t="shared" si="190"/>
        <v>#REF!</v>
      </c>
      <c r="AK394" s="107"/>
      <c r="AL394" s="103"/>
      <c r="AM394" s="124" t="str">
        <f t="shared" si="191"/>
        <v>#REF!</v>
      </c>
      <c r="AN394" s="107"/>
      <c r="AO394" s="103"/>
      <c r="AP394" s="124" t="str">
        <f t="shared" si="192"/>
        <v>#REF!</v>
      </c>
      <c r="AQ394" s="107"/>
      <c r="AR394" s="110">
        <v>0.0</v>
      </c>
      <c r="AS394" s="124" t="str">
        <f t="shared" si="187"/>
        <v>#REF!</v>
      </c>
      <c r="AT394" s="107"/>
      <c r="AU394" s="110">
        <v>0.0</v>
      </c>
      <c r="AV394" s="107"/>
      <c r="AW394" s="110">
        <v>0.0</v>
      </c>
      <c r="AX394" s="107"/>
      <c r="AY394" s="110">
        <v>0.0</v>
      </c>
      <c r="AZ394" s="107"/>
      <c r="BA394" s="110">
        <v>0.0</v>
      </c>
      <c r="BB394" s="124" t="str">
        <f t="shared" si="157"/>
        <v>#REF!</v>
      </c>
      <c r="BC394" s="107"/>
      <c r="BD394" s="103"/>
      <c r="BE394" s="129" t="str">
        <f t="shared" si="153"/>
        <v>#REF!</v>
      </c>
      <c r="BF394" s="107"/>
      <c r="BG394" s="103"/>
      <c r="BH394" s="124" t="str">
        <f t="shared" si="152"/>
        <v>#REF!</v>
      </c>
      <c r="BI394" s="107"/>
      <c r="BJ394" s="103"/>
      <c r="BK394" s="124" t="str">
        <f t="shared" si="160"/>
        <v>#REF!</v>
      </c>
      <c r="BL394" s="107"/>
      <c r="BM394" s="103"/>
      <c r="BN394" s="124" t="str">
        <f t="shared" si="182"/>
        <v>#REF!</v>
      </c>
      <c r="BO394" s="107"/>
      <c r="BP394" s="103"/>
      <c r="BQ394" s="107"/>
      <c r="BR394" s="103"/>
      <c r="BS394" s="117" t="str">
        <f t="shared" si="30"/>
        <v>#REF!</v>
      </c>
      <c r="BT394" s="107"/>
      <c r="BU394" s="103"/>
      <c r="BV394" s="107"/>
      <c r="BW394" s="117" t="str">
        <f t="shared" si="183"/>
        <v>#REF!</v>
      </c>
      <c r="BX394" s="112"/>
      <c r="BY394" s="110">
        <v>0.0</v>
      </c>
      <c r="BZ394" s="2"/>
      <c r="CA394" s="2"/>
      <c r="CB394" s="112"/>
      <c r="CC394" s="110">
        <v>0.0</v>
      </c>
      <c r="CD394" s="112"/>
      <c r="CE394" s="110">
        <v>0.0</v>
      </c>
      <c r="CF394" s="112"/>
      <c r="CG394" s="110">
        <v>0.0</v>
      </c>
      <c r="CH394" s="112"/>
      <c r="CI394" s="110">
        <v>0.0</v>
      </c>
      <c r="CJ394" s="112"/>
      <c r="CK394" s="110">
        <v>0.0</v>
      </c>
      <c r="CL394" s="112"/>
      <c r="CM394" s="110">
        <v>0.0</v>
      </c>
      <c r="CN394" s="112"/>
      <c r="CO394" s="110">
        <v>0.0</v>
      </c>
      <c r="CP394" s="112"/>
      <c r="CQ394" s="110">
        <v>0.0</v>
      </c>
      <c r="CR394" s="113">
        <f t="shared" si="45"/>
        <v>0</v>
      </c>
      <c r="CS394" s="113">
        <f t="shared" si="26"/>
        <v>0</v>
      </c>
      <c r="CT394" s="1"/>
      <c r="CU394" s="114"/>
      <c r="CV394" s="1"/>
      <c r="CW394" s="1"/>
      <c r="CX394" s="195" t="s">
        <v>643</v>
      </c>
      <c r="CY394" s="1"/>
      <c r="CZ394" s="1"/>
      <c r="DA394" s="1"/>
      <c r="DB394" s="1"/>
      <c r="DC394" s="1"/>
      <c r="DD394" s="1"/>
      <c r="DE394" s="1"/>
      <c r="DF394" s="1"/>
      <c r="DG394" s="116"/>
      <c r="DH394" s="116"/>
      <c r="DI394" s="116"/>
      <c r="DJ394" s="116"/>
      <c r="DK394" s="116"/>
      <c r="DL394" s="1"/>
      <c r="DM394" s="1"/>
      <c r="DN394" s="1"/>
      <c r="DO394" s="1"/>
      <c r="DP394" s="1"/>
    </row>
    <row r="395">
      <c r="A395" s="93"/>
      <c r="B395" s="261"/>
      <c r="C395" s="262" t="s">
        <v>128</v>
      </c>
      <c r="D395" s="263" t="s">
        <v>652</v>
      </c>
      <c r="E395" s="97" t="str">
        <f t="shared" si="27"/>
        <v>N/A</v>
      </c>
      <c r="F395" s="264"/>
      <c r="G395" s="264"/>
      <c r="H395" s="264"/>
      <c r="I395" s="264"/>
      <c r="J395" s="264"/>
      <c r="K395" s="265"/>
      <c r="L395" s="264"/>
      <c r="M395" s="264"/>
      <c r="N395" s="264"/>
      <c r="O395" s="264"/>
      <c r="P395" s="264"/>
      <c r="Q395" s="266"/>
      <c r="R395" s="264"/>
      <c r="S395" s="264"/>
      <c r="T395" s="267"/>
      <c r="U395" s="276"/>
      <c r="V395" s="47"/>
      <c r="W395" s="136">
        <v>156941.78</v>
      </c>
      <c r="X395" s="139" t="str">
        <f t="shared" ref="X395:X398" si="193">ifna(VLOOKUP($D395,'8.28.2023 - WIP PROJECTIONS'!$B$2:$AM$198,19,false),0)</f>
        <v>#REF!</v>
      </c>
      <c r="Y395" s="142">
        <v>156941.78</v>
      </c>
      <c r="Z395" s="136">
        <f>SUM(142202.6-3379.8)</f>
        <v>138822.8</v>
      </c>
      <c r="AA395" s="110">
        <v>142202.6</v>
      </c>
      <c r="AB395" s="158">
        <v>11750.75</v>
      </c>
      <c r="AC395" s="110">
        <v>11750.75</v>
      </c>
      <c r="AD395" s="124">
        <v>0.0</v>
      </c>
      <c r="AE395" s="110">
        <v>0.0</v>
      </c>
      <c r="AF395" s="124">
        <v>0.0</v>
      </c>
      <c r="AG395" s="110">
        <v>0.0</v>
      </c>
      <c r="AH395" s="124">
        <v>0.0</v>
      </c>
      <c r="AI395" s="110">
        <v>0.0</v>
      </c>
      <c r="AJ395" s="124" t="str">
        <f t="shared" si="190"/>
        <v>#REF!</v>
      </c>
      <c r="AK395" s="107"/>
      <c r="AL395" s="103"/>
      <c r="AM395" s="124" t="str">
        <f t="shared" si="191"/>
        <v>#REF!</v>
      </c>
      <c r="AN395" s="107"/>
      <c r="AO395" s="103"/>
      <c r="AP395" s="124" t="str">
        <f t="shared" si="192"/>
        <v>#REF!</v>
      </c>
      <c r="AQ395" s="107"/>
      <c r="AR395" s="110">
        <v>0.0</v>
      </c>
      <c r="AS395" s="124" t="str">
        <f t="shared" si="187"/>
        <v>#REF!</v>
      </c>
      <c r="AT395" s="107"/>
      <c r="AU395" s="110">
        <v>0.0</v>
      </c>
      <c r="AV395" s="107"/>
      <c r="AW395" s="110">
        <v>0.0</v>
      </c>
      <c r="AX395" s="107"/>
      <c r="AY395" s="110">
        <v>0.0</v>
      </c>
      <c r="AZ395" s="107"/>
      <c r="BA395" s="110">
        <v>0.0</v>
      </c>
      <c r="BB395" s="124" t="str">
        <f t="shared" si="157"/>
        <v>#REF!</v>
      </c>
      <c r="BC395" s="107"/>
      <c r="BD395" s="103"/>
      <c r="BE395" s="129" t="str">
        <f t="shared" si="153"/>
        <v>#REF!</v>
      </c>
      <c r="BF395" s="107"/>
      <c r="BG395" s="103"/>
      <c r="BH395" s="124" t="str">
        <f t="shared" si="152"/>
        <v>#REF!</v>
      </c>
      <c r="BI395" s="107"/>
      <c r="BJ395" s="103"/>
      <c r="BK395" s="124" t="str">
        <f t="shared" si="160"/>
        <v>#REF!</v>
      </c>
      <c r="BL395" s="107"/>
      <c r="BM395" s="103"/>
      <c r="BN395" s="124" t="str">
        <f t="shared" si="182"/>
        <v>#REF!</v>
      </c>
      <c r="BO395" s="107"/>
      <c r="BP395" s="103"/>
      <c r="BQ395" s="107"/>
      <c r="BR395" s="103"/>
      <c r="BS395" s="117" t="str">
        <f t="shared" si="30"/>
        <v>#REF!</v>
      </c>
      <c r="BT395" s="107"/>
      <c r="BU395" s="103"/>
      <c r="BV395" s="107"/>
      <c r="BW395" s="117" t="str">
        <f t="shared" si="183"/>
        <v>#REF!</v>
      </c>
      <c r="BX395" s="112"/>
      <c r="BY395" s="110">
        <v>0.0</v>
      </c>
      <c r="BZ395" s="2"/>
      <c r="CA395" s="2"/>
      <c r="CB395" s="112"/>
      <c r="CC395" s="110">
        <v>0.0</v>
      </c>
      <c r="CD395" s="112"/>
      <c r="CE395" s="110">
        <v>0.0</v>
      </c>
      <c r="CF395" s="112"/>
      <c r="CG395" s="110">
        <v>0.0</v>
      </c>
      <c r="CH395" s="112"/>
      <c r="CI395" s="110">
        <v>0.0</v>
      </c>
      <c r="CJ395" s="112"/>
      <c r="CK395" s="110">
        <v>0.0</v>
      </c>
      <c r="CL395" s="112"/>
      <c r="CM395" s="110">
        <v>0.0</v>
      </c>
      <c r="CN395" s="112"/>
      <c r="CO395" s="110">
        <v>0.0</v>
      </c>
      <c r="CP395" s="112"/>
      <c r="CQ395" s="110">
        <v>0.0</v>
      </c>
      <c r="CR395" s="113">
        <f t="shared" si="45"/>
        <v>0</v>
      </c>
      <c r="CS395" s="113">
        <f t="shared" si="26"/>
        <v>0</v>
      </c>
      <c r="CT395" s="1"/>
      <c r="CU395" s="114"/>
      <c r="CV395" s="1"/>
      <c r="CW395" s="1"/>
      <c r="CX395" s="1" t="s">
        <v>653</v>
      </c>
      <c r="CY395" s="1"/>
      <c r="CZ395" s="1"/>
      <c r="DA395" s="1"/>
      <c r="DB395" s="1"/>
      <c r="DC395" s="1"/>
      <c r="DD395" s="1"/>
      <c r="DE395" s="61"/>
      <c r="DF395" s="61"/>
      <c r="DG395" s="115"/>
      <c r="DH395" s="116"/>
      <c r="DI395" s="116"/>
      <c r="DJ395" s="116"/>
      <c r="DK395" s="116"/>
      <c r="DL395" s="1"/>
      <c r="DM395" s="1"/>
      <c r="DN395" s="1"/>
      <c r="DO395" s="1"/>
      <c r="DP395" s="1"/>
    </row>
    <row r="396">
      <c r="A396" s="93"/>
      <c r="B396" s="261"/>
      <c r="C396" s="262" t="s">
        <v>128</v>
      </c>
      <c r="D396" s="263" t="s">
        <v>654</v>
      </c>
      <c r="E396" s="97" t="str">
        <f t="shared" si="27"/>
        <v>N/A</v>
      </c>
      <c r="F396" s="264"/>
      <c r="G396" s="264"/>
      <c r="H396" s="264"/>
      <c r="I396" s="264"/>
      <c r="J396" s="264"/>
      <c r="K396" s="265"/>
      <c r="L396" s="264"/>
      <c r="M396" s="264"/>
      <c r="N396" s="264"/>
      <c r="O396" s="264"/>
      <c r="P396" s="264"/>
      <c r="Q396" s="266"/>
      <c r="R396" s="264"/>
      <c r="S396" s="264"/>
      <c r="T396" s="267"/>
      <c r="U396" s="277">
        <v>0.0</v>
      </c>
      <c r="V396" s="157">
        <v>62765.35</v>
      </c>
      <c r="W396" s="98"/>
      <c r="X396" s="139" t="str">
        <f t="shared" si="193"/>
        <v>#REF!</v>
      </c>
      <c r="Y396" s="140">
        <v>0.0</v>
      </c>
      <c r="Z396" s="135">
        <v>0.0</v>
      </c>
      <c r="AA396" s="110">
        <v>0.0</v>
      </c>
      <c r="AB396" s="141">
        <v>0.0</v>
      </c>
      <c r="AC396" s="110">
        <v>0.0</v>
      </c>
      <c r="AD396" s="124">
        <v>0.0</v>
      </c>
      <c r="AE396" s="110">
        <v>0.0</v>
      </c>
      <c r="AF396" s="124">
        <v>0.0</v>
      </c>
      <c r="AG396" s="110">
        <v>0.0</v>
      </c>
      <c r="AH396" s="124">
        <v>0.0</v>
      </c>
      <c r="AI396" s="110">
        <v>0.0</v>
      </c>
      <c r="AJ396" s="124" t="str">
        <f t="shared" si="190"/>
        <v>#REF!</v>
      </c>
      <c r="AK396" s="107"/>
      <c r="AL396" s="103"/>
      <c r="AM396" s="124" t="str">
        <f t="shared" si="191"/>
        <v>#REF!</v>
      </c>
      <c r="AN396" s="107"/>
      <c r="AO396" s="103"/>
      <c r="AP396" s="124" t="str">
        <f t="shared" si="192"/>
        <v>#REF!</v>
      </c>
      <c r="AQ396" s="107"/>
      <c r="AR396" s="110">
        <v>0.0</v>
      </c>
      <c r="AS396" s="124" t="str">
        <f t="shared" si="187"/>
        <v>#REF!</v>
      </c>
      <c r="AT396" s="107"/>
      <c r="AU396" s="110">
        <v>0.0</v>
      </c>
      <c r="AV396" s="107"/>
      <c r="AW396" s="110">
        <v>0.0</v>
      </c>
      <c r="AX396" s="107"/>
      <c r="AY396" s="110">
        <v>0.0</v>
      </c>
      <c r="AZ396" s="107"/>
      <c r="BA396" s="110">
        <v>0.0</v>
      </c>
      <c r="BB396" s="124" t="str">
        <f t="shared" si="157"/>
        <v>#REF!</v>
      </c>
      <c r="BC396" s="107"/>
      <c r="BD396" s="103"/>
      <c r="BE396" s="129" t="str">
        <f t="shared" si="153"/>
        <v>#REF!</v>
      </c>
      <c r="BF396" s="107"/>
      <c r="BG396" s="103"/>
      <c r="BH396" s="124" t="str">
        <f t="shared" si="152"/>
        <v>#REF!</v>
      </c>
      <c r="BI396" s="107"/>
      <c r="BJ396" s="103"/>
      <c r="BK396" s="124" t="str">
        <f t="shared" si="160"/>
        <v>#REF!</v>
      </c>
      <c r="BL396" s="107"/>
      <c r="BM396" s="103"/>
      <c r="BN396" s="124" t="str">
        <f t="shared" si="182"/>
        <v>#REF!</v>
      </c>
      <c r="BO396" s="107"/>
      <c r="BP396" s="103"/>
      <c r="BQ396" s="107"/>
      <c r="BR396" s="103"/>
      <c r="BS396" s="107" t="str">
        <f t="shared" si="30"/>
        <v>#REF!</v>
      </c>
      <c r="BT396" s="107"/>
      <c r="BU396" s="103"/>
      <c r="BV396" s="107"/>
      <c r="BW396" s="117" t="str">
        <f t="shared" si="183"/>
        <v>#REF!</v>
      </c>
      <c r="BX396" s="112"/>
      <c r="BY396" s="110">
        <v>0.0</v>
      </c>
      <c r="BZ396" s="2"/>
      <c r="CA396" s="2"/>
      <c r="CB396" s="112"/>
      <c r="CC396" s="110">
        <v>0.0</v>
      </c>
      <c r="CD396" s="112"/>
      <c r="CE396" s="110">
        <v>0.0</v>
      </c>
      <c r="CF396" s="112"/>
      <c r="CG396" s="110">
        <v>0.0</v>
      </c>
      <c r="CH396" s="112"/>
      <c r="CI396" s="110">
        <v>0.0</v>
      </c>
      <c r="CJ396" s="112"/>
      <c r="CK396" s="110">
        <v>0.0</v>
      </c>
      <c r="CL396" s="112"/>
      <c r="CM396" s="110">
        <v>0.0</v>
      </c>
      <c r="CN396" s="112"/>
      <c r="CO396" s="110">
        <v>0.0</v>
      </c>
      <c r="CP396" s="112"/>
      <c r="CQ396" s="110">
        <v>0.0</v>
      </c>
      <c r="CR396" s="113">
        <f t="shared" si="45"/>
        <v>0</v>
      </c>
      <c r="CS396" s="113">
        <f t="shared" si="26"/>
        <v>0</v>
      </c>
      <c r="CT396" s="1"/>
      <c r="CU396" s="205"/>
      <c r="CV396" s="1"/>
      <c r="CW396" s="1"/>
      <c r="CX396" s="1"/>
      <c r="CY396" s="1"/>
      <c r="CZ396" s="1"/>
      <c r="DA396" s="1"/>
      <c r="DB396" s="1" t="s">
        <v>655</v>
      </c>
      <c r="DC396" s="1"/>
      <c r="DD396" s="1"/>
      <c r="DE396" s="1"/>
      <c r="DF396" s="1"/>
      <c r="DG396" s="116"/>
      <c r="DH396" s="116"/>
      <c r="DI396" s="116"/>
      <c r="DJ396" s="116"/>
      <c r="DK396" s="116"/>
      <c r="DL396" s="1"/>
      <c r="DM396" s="1"/>
      <c r="DN396" s="1"/>
      <c r="DO396" s="1"/>
      <c r="DP396" s="1"/>
    </row>
    <row r="397">
      <c r="A397" s="161"/>
      <c r="B397" s="261"/>
      <c r="C397" s="262" t="s">
        <v>128</v>
      </c>
      <c r="D397" s="263" t="s">
        <v>656</v>
      </c>
      <c r="E397" s="97" t="str">
        <f t="shared" si="27"/>
        <v>N/A</v>
      </c>
      <c r="F397" s="264"/>
      <c r="G397" s="264"/>
      <c r="H397" s="264"/>
      <c r="I397" s="264"/>
      <c r="J397" s="264"/>
      <c r="K397" s="265"/>
      <c r="L397" s="264"/>
      <c r="M397" s="264"/>
      <c r="N397" s="264"/>
      <c r="O397" s="264"/>
      <c r="P397" s="264"/>
      <c r="Q397" s="266"/>
      <c r="R397" s="264"/>
      <c r="S397" s="264"/>
      <c r="T397" s="267"/>
      <c r="U397" s="276"/>
      <c r="V397" s="47"/>
      <c r="W397" s="136">
        <v>95165.55</v>
      </c>
      <c r="X397" s="139" t="str">
        <f t="shared" si="193"/>
        <v>#REF!</v>
      </c>
      <c r="Y397" s="142">
        <v>95165.55</v>
      </c>
      <c r="Z397" s="135">
        <v>0.0</v>
      </c>
      <c r="AA397" s="110">
        <v>0.0</v>
      </c>
      <c r="AB397" s="141">
        <v>0.0</v>
      </c>
      <c r="AC397" s="110">
        <v>0.0</v>
      </c>
      <c r="AD397" s="142">
        <v>3297.73</v>
      </c>
      <c r="AE397" s="110">
        <v>3297.73</v>
      </c>
      <c r="AF397" s="124">
        <v>0.0</v>
      </c>
      <c r="AG397" s="110">
        <v>0.0</v>
      </c>
      <c r="AH397" s="124">
        <v>0.0</v>
      </c>
      <c r="AI397" s="110">
        <v>0.0</v>
      </c>
      <c r="AJ397" s="124" t="str">
        <f t="shared" si="190"/>
        <v>#REF!</v>
      </c>
      <c r="AK397" s="107"/>
      <c r="AL397" s="103"/>
      <c r="AM397" s="124" t="str">
        <f t="shared" si="191"/>
        <v>#REF!</v>
      </c>
      <c r="AN397" s="107"/>
      <c r="AO397" s="103"/>
      <c r="AP397" s="124" t="str">
        <f t="shared" si="192"/>
        <v>#REF!</v>
      </c>
      <c r="AQ397" s="107"/>
      <c r="AR397" s="110">
        <v>0.0</v>
      </c>
      <c r="AS397" s="124" t="str">
        <f t="shared" si="187"/>
        <v>#REF!</v>
      </c>
      <c r="AT397" s="107"/>
      <c r="AU397" s="110">
        <v>0.0</v>
      </c>
      <c r="AV397" s="107"/>
      <c r="AW397" s="110">
        <v>0.0</v>
      </c>
      <c r="AX397" s="107"/>
      <c r="AY397" s="110">
        <v>0.0</v>
      </c>
      <c r="AZ397" s="107"/>
      <c r="BA397" s="110">
        <v>0.0</v>
      </c>
      <c r="BB397" s="124" t="str">
        <f t="shared" si="157"/>
        <v>#REF!</v>
      </c>
      <c r="BC397" s="107"/>
      <c r="BD397" s="103"/>
      <c r="BE397" s="129" t="str">
        <f t="shared" si="153"/>
        <v>#REF!</v>
      </c>
      <c r="BF397" s="107"/>
      <c r="BG397" s="103"/>
      <c r="BH397" s="124" t="str">
        <f t="shared" si="152"/>
        <v>#REF!</v>
      </c>
      <c r="BI397" s="107"/>
      <c r="BJ397" s="103"/>
      <c r="BK397" s="124" t="str">
        <f t="shared" si="160"/>
        <v>#REF!</v>
      </c>
      <c r="BL397" s="107"/>
      <c r="BM397" s="103"/>
      <c r="BN397" s="124" t="str">
        <f t="shared" si="182"/>
        <v>#REF!</v>
      </c>
      <c r="BO397" s="107"/>
      <c r="BP397" s="103"/>
      <c r="BQ397" s="107"/>
      <c r="BR397" s="103"/>
      <c r="BS397" s="107" t="str">
        <f t="shared" si="30"/>
        <v>#REF!</v>
      </c>
      <c r="BT397" s="107"/>
      <c r="BU397" s="103"/>
      <c r="BV397" s="107"/>
      <c r="BW397" s="117" t="str">
        <f t="shared" si="183"/>
        <v>#REF!</v>
      </c>
      <c r="BX397" s="112"/>
      <c r="BY397" s="110">
        <v>0.0</v>
      </c>
      <c r="BZ397" s="2"/>
      <c r="CA397" s="2"/>
      <c r="CB397" s="112"/>
      <c r="CC397" s="110">
        <v>0.0</v>
      </c>
      <c r="CD397" s="112"/>
      <c r="CE397" s="110">
        <v>0.0</v>
      </c>
      <c r="CF397" s="112"/>
      <c r="CG397" s="110">
        <v>0.0</v>
      </c>
      <c r="CH397" s="112"/>
      <c r="CI397" s="110">
        <v>0.0</v>
      </c>
      <c r="CJ397" s="112"/>
      <c r="CK397" s="110">
        <v>0.0</v>
      </c>
      <c r="CL397" s="112"/>
      <c r="CM397" s="110">
        <v>0.0</v>
      </c>
      <c r="CN397" s="112"/>
      <c r="CO397" s="110">
        <v>0.0</v>
      </c>
      <c r="CP397" s="112"/>
      <c r="CQ397" s="110">
        <v>0.0</v>
      </c>
      <c r="CR397" s="113">
        <f t="shared" si="45"/>
        <v>0</v>
      </c>
      <c r="CS397" s="113">
        <f t="shared" si="26"/>
        <v>0</v>
      </c>
      <c r="CT397" s="1"/>
      <c r="CU397" s="114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16"/>
      <c r="DH397" s="116"/>
      <c r="DI397" s="116"/>
      <c r="DJ397" s="116"/>
      <c r="DK397" s="116"/>
      <c r="DL397" s="1"/>
      <c r="DM397" s="1"/>
      <c r="DN397" s="1"/>
      <c r="DO397" s="1"/>
      <c r="DP397" s="1"/>
    </row>
    <row r="398">
      <c r="A398" s="93"/>
      <c r="B398" s="261"/>
      <c r="C398" s="262" t="s">
        <v>128</v>
      </c>
      <c r="D398" s="263" t="s">
        <v>657</v>
      </c>
      <c r="E398" s="97" t="str">
        <f t="shared" si="27"/>
        <v>N/A</v>
      </c>
      <c r="F398" s="264"/>
      <c r="G398" s="264"/>
      <c r="H398" s="264"/>
      <c r="I398" s="264"/>
      <c r="J398" s="264"/>
      <c r="K398" s="265"/>
      <c r="L398" s="264"/>
      <c r="M398" s="264"/>
      <c r="N398" s="264"/>
      <c r="O398" s="264"/>
      <c r="P398" s="264"/>
      <c r="Q398" s="266"/>
      <c r="R398" s="264"/>
      <c r="S398" s="264"/>
      <c r="T398" s="267"/>
      <c r="U398" s="276"/>
      <c r="V398" s="47"/>
      <c r="W398" s="136">
        <v>72388.35</v>
      </c>
      <c r="X398" s="139" t="str">
        <f t="shared" si="193"/>
        <v>#REF!</v>
      </c>
      <c r="Y398" s="142">
        <v>72388.35</v>
      </c>
      <c r="Z398" s="135">
        <v>0.0</v>
      </c>
      <c r="AA398" s="110">
        <v>0.0</v>
      </c>
      <c r="AB398" s="141">
        <v>0.0</v>
      </c>
      <c r="AC398" s="110">
        <v>0.0</v>
      </c>
      <c r="AD398" s="124">
        <v>0.0</v>
      </c>
      <c r="AE398" s="110">
        <v>0.0</v>
      </c>
      <c r="AF398" s="124">
        <v>0.0</v>
      </c>
      <c r="AG398" s="110">
        <v>0.0</v>
      </c>
      <c r="AH398" s="124">
        <v>0.0</v>
      </c>
      <c r="AI398" s="110">
        <v>0.0</v>
      </c>
      <c r="AJ398" s="124" t="str">
        <f t="shared" si="190"/>
        <v>#REF!</v>
      </c>
      <c r="AK398" s="107"/>
      <c r="AL398" s="103"/>
      <c r="AM398" s="124" t="str">
        <f t="shared" si="191"/>
        <v>#REF!</v>
      </c>
      <c r="AN398" s="107"/>
      <c r="AO398" s="103"/>
      <c r="AP398" s="124" t="str">
        <f t="shared" si="192"/>
        <v>#REF!</v>
      </c>
      <c r="AQ398" s="107"/>
      <c r="AR398" s="110">
        <v>0.0</v>
      </c>
      <c r="AS398" s="124" t="str">
        <f t="shared" si="187"/>
        <v>#REF!</v>
      </c>
      <c r="AT398" s="107"/>
      <c r="AU398" s="110">
        <v>0.0</v>
      </c>
      <c r="AV398" s="107"/>
      <c r="AW398" s="110">
        <v>0.0</v>
      </c>
      <c r="AX398" s="107"/>
      <c r="AY398" s="110">
        <v>0.0</v>
      </c>
      <c r="AZ398" s="107"/>
      <c r="BA398" s="110">
        <v>0.0</v>
      </c>
      <c r="BB398" s="124" t="str">
        <f t="shared" si="157"/>
        <v>#REF!</v>
      </c>
      <c r="BC398" s="107"/>
      <c r="BD398" s="103"/>
      <c r="BE398" s="129" t="str">
        <f t="shared" si="153"/>
        <v>#REF!</v>
      </c>
      <c r="BF398" s="107"/>
      <c r="BG398" s="103"/>
      <c r="BH398" s="124" t="str">
        <f t="shared" si="152"/>
        <v>#REF!</v>
      </c>
      <c r="BI398" s="107"/>
      <c r="BJ398" s="103"/>
      <c r="BK398" s="124" t="str">
        <f t="shared" si="160"/>
        <v>#REF!</v>
      </c>
      <c r="BL398" s="107"/>
      <c r="BM398" s="103"/>
      <c r="BN398" s="124" t="str">
        <f t="shared" si="182"/>
        <v>#REF!</v>
      </c>
      <c r="BO398" s="107"/>
      <c r="BP398" s="103"/>
      <c r="BQ398" s="107"/>
      <c r="BR398" s="103"/>
      <c r="BS398" s="107" t="str">
        <f t="shared" si="30"/>
        <v>#REF!</v>
      </c>
      <c r="BT398" s="107"/>
      <c r="BU398" s="103"/>
      <c r="BV398" s="107"/>
      <c r="BW398" s="117" t="str">
        <f t="shared" si="183"/>
        <v>#REF!</v>
      </c>
      <c r="BX398" s="112"/>
      <c r="BY398" s="110">
        <v>0.0</v>
      </c>
      <c r="BZ398" s="2"/>
      <c r="CA398" s="2"/>
      <c r="CB398" s="112"/>
      <c r="CC398" s="110">
        <v>0.0</v>
      </c>
      <c r="CD398" s="112"/>
      <c r="CE398" s="110">
        <v>0.0</v>
      </c>
      <c r="CF398" s="112"/>
      <c r="CG398" s="110">
        <v>0.0</v>
      </c>
      <c r="CH398" s="112"/>
      <c r="CI398" s="110">
        <v>0.0</v>
      </c>
      <c r="CJ398" s="112"/>
      <c r="CK398" s="110">
        <v>0.0</v>
      </c>
      <c r="CL398" s="112"/>
      <c r="CM398" s="110">
        <v>0.0</v>
      </c>
      <c r="CN398" s="112"/>
      <c r="CO398" s="110">
        <v>0.0</v>
      </c>
      <c r="CP398" s="112"/>
      <c r="CQ398" s="110">
        <v>0.0</v>
      </c>
      <c r="CR398" s="113">
        <f t="shared" si="45"/>
        <v>0</v>
      </c>
      <c r="CS398" s="113">
        <f t="shared" si="26"/>
        <v>0</v>
      </c>
      <c r="CT398" s="1"/>
      <c r="CU398" s="114"/>
      <c r="CV398" s="1"/>
      <c r="CW398" s="1"/>
      <c r="CX398" s="235" t="s">
        <v>658</v>
      </c>
      <c r="CY398" s="236" t="s">
        <v>659</v>
      </c>
      <c r="CZ398" s="192" t="s">
        <v>660</v>
      </c>
      <c r="DA398" s="116" t="s">
        <v>661</v>
      </c>
      <c r="DB398" s="1"/>
      <c r="DC398" s="1"/>
      <c r="DD398" s="1"/>
      <c r="DE398" s="1"/>
      <c r="DF398" s="1"/>
      <c r="DG398" s="116"/>
      <c r="DH398" s="116"/>
      <c r="DI398" s="116"/>
      <c r="DJ398" s="116"/>
      <c r="DK398" s="116"/>
      <c r="DL398" s="1"/>
      <c r="DM398" s="1"/>
      <c r="DN398" s="1"/>
      <c r="DO398" s="1"/>
      <c r="DP398" s="1"/>
    </row>
    <row r="399">
      <c r="A399" s="191" t="s">
        <v>210</v>
      </c>
      <c r="B399" s="261"/>
      <c r="C399" s="262" t="s">
        <v>128</v>
      </c>
      <c r="D399" s="263" t="s">
        <v>614</v>
      </c>
      <c r="E399" s="97" t="str">
        <f t="shared" si="27"/>
        <v>N/A</v>
      </c>
      <c r="F399" s="264"/>
      <c r="G399" s="264"/>
      <c r="H399" s="264"/>
      <c r="I399" s="264"/>
      <c r="J399" s="264"/>
      <c r="K399" s="265"/>
      <c r="L399" s="264"/>
      <c r="M399" s="264"/>
      <c r="N399" s="264"/>
      <c r="O399" s="264"/>
      <c r="P399" s="264"/>
      <c r="Q399" s="266"/>
      <c r="R399" s="264"/>
      <c r="S399" s="264"/>
      <c r="T399" s="267"/>
      <c r="U399" s="276"/>
      <c r="V399" s="47"/>
      <c r="W399" s="45"/>
      <c r="X399" s="101"/>
      <c r="Y399" s="102"/>
      <c r="Z399" s="45"/>
      <c r="AA399" s="110">
        <v>0.0</v>
      </c>
      <c r="AB399" s="123"/>
      <c r="AC399" s="110">
        <v>0.0</v>
      </c>
      <c r="AD399" s="107"/>
      <c r="AE399" s="110">
        <v>0.0</v>
      </c>
      <c r="AF399" s="107"/>
      <c r="AG399" s="110">
        <v>0.0</v>
      </c>
      <c r="AH399" s="107"/>
      <c r="AI399" s="110">
        <v>0.0</v>
      </c>
      <c r="AJ399" s="124" t="str">
        <f t="shared" si="190"/>
        <v>#REF!</v>
      </c>
      <c r="AK399" s="107"/>
      <c r="AL399" s="103"/>
      <c r="AM399" s="124" t="str">
        <f t="shared" si="191"/>
        <v>#REF!</v>
      </c>
      <c r="AN399" s="107"/>
      <c r="AO399" s="103"/>
      <c r="AP399" s="124" t="str">
        <f t="shared" si="192"/>
        <v>#REF!</v>
      </c>
      <c r="AQ399" s="107"/>
      <c r="AR399" s="110">
        <v>0.0</v>
      </c>
      <c r="AS399" s="124" t="str">
        <f t="shared" si="187"/>
        <v>#REF!</v>
      </c>
      <c r="AT399" s="107"/>
      <c r="AU399" s="110">
        <v>0.0</v>
      </c>
      <c r="AV399" s="107"/>
      <c r="AW399" s="110">
        <v>0.0</v>
      </c>
      <c r="AX399" s="107"/>
      <c r="AY399" s="110">
        <v>0.0</v>
      </c>
      <c r="AZ399" s="107"/>
      <c r="BA399" s="110">
        <v>0.0</v>
      </c>
      <c r="BB399" s="124" t="str">
        <f t="shared" si="157"/>
        <v>#REF!</v>
      </c>
      <c r="BC399" s="107"/>
      <c r="BD399" s="103"/>
      <c r="BE399" s="129" t="str">
        <f t="shared" si="153"/>
        <v>#REF!</v>
      </c>
      <c r="BF399" s="107"/>
      <c r="BG399" s="103"/>
      <c r="BH399" s="124" t="str">
        <f t="shared" si="152"/>
        <v>#REF!</v>
      </c>
      <c r="BI399" s="107"/>
      <c r="BJ399" s="103"/>
      <c r="BK399" s="124" t="str">
        <f t="shared" si="160"/>
        <v>#REF!</v>
      </c>
      <c r="BL399" s="107"/>
      <c r="BM399" s="103"/>
      <c r="BN399" s="124" t="str">
        <f t="shared" si="182"/>
        <v>#REF!</v>
      </c>
      <c r="BO399" s="107"/>
      <c r="BP399" s="103"/>
      <c r="BQ399" s="107"/>
      <c r="BR399" s="103"/>
      <c r="BS399" s="107" t="str">
        <f t="shared" si="30"/>
        <v>#REF!</v>
      </c>
      <c r="BT399" s="107"/>
      <c r="BU399" s="103"/>
      <c r="BV399" s="107"/>
      <c r="BW399" s="117" t="str">
        <f t="shared" si="183"/>
        <v>#REF!</v>
      </c>
      <c r="BX399" s="112"/>
      <c r="BY399" s="110">
        <v>0.0</v>
      </c>
      <c r="BZ399" s="2"/>
      <c r="CA399" s="2"/>
      <c r="CB399" s="112"/>
      <c r="CC399" s="110">
        <v>0.0</v>
      </c>
      <c r="CD399" s="112"/>
      <c r="CE399" s="110">
        <v>0.0</v>
      </c>
      <c r="CF399" s="112"/>
      <c r="CG399" s="110">
        <v>0.0</v>
      </c>
      <c r="CH399" s="112"/>
      <c r="CI399" s="110">
        <v>0.0</v>
      </c>
      <c r="CJ399" s="112"/>
      <c r="CK399" s="110">
        <v>0.0</v>
      </c>
      <c r="CL399" s="112"/>
      <c r="CM399" s="110">
        <v>0.0</v>
      </c>
      <c r="CN399" s="112"/>
      <c r="CO399" s="110">
        <v>0.0</v>
      </c>
      <c r="CP399" s="112"/>
      <c r="CQ399" s="110">
        <v>0.0</v>
      </c>
      <c r="CR399" s="113">
        <f t="shared" si="45"/>
        <v>0</v>
      </c>
      <c r="CS399" s="113">
        <f t="shared" si="26"/>
        <v>0</v>
      </c>
      <c r="CT399" s="1"/>
      <c r="CU399" s="114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84">
        <v>4.0</v>
      </c>
      <c r="DH399" s="184">
        <v>4.0</v>
      </c>
      <c r="DI399" s="184">
        <v>4.0</v>
      </c>
      <c r="DJ399" s="184">
        <v>4.0</v>
      </c>
      <c r="DK399" s="184">
        <v>0.0</v>
      </c>
      <c r="DL399" s="1"/>
      <c r="DM399" s="1"/>
      <c r="DN399" s="1"/>
      <c r="DO399" s="1"/>
      <c r="DP399" s="1"/>
    </row>
    <row r="400">
      <c r="A400" s="93"/>
      <c r="B400" s="274"/>
      <c r="C400" s="262" t="s">
        <v>128</v>
      </c>
      <c r="D400" s="278" t="s">
        <v>662</v>
      </c>
      <c r="E400" s="97" t="str">
        <f t="shared" si="27"/>
        <v>N/A</v>
      </c>
      <c r="F400" s="264"/>
      <c r="G400" s="264"/>
      <c r="H400" s="264"/>
      <c r="I400" s="264"/>
      <c r="J400" s="264"/>
      <c r="K400" s="265"/>
      <c r="L400" s="264"/>
      <c r="M400" s="264"/>
      <c r="N400" s="264"/>
      <c r="O400" s="264"/>
      <c r="P400" s="264"/>
      <c r="Q400" s="266"/>
      <c r="R400" s="264"/>
      <c r="S400" s="264"/>
      <c r="T400" s="267"/>
      <c r="U400" s="267"/>
      <c r="V400" s="45"/>
      <c r="W400" s="45"/>
      <c r="X400" s="101"/>
      <c r="Y400" s="102"/>
      <c r="Z400" s="45"/>
      <c r="AA400" s="103"/>
      <c r="AB400" s="123"/>
      <c r="AC400" s="103"/>
      <c r="AD400" s="106"/>
      <c r="AE400" s="103"/>
      <c r="AF400" s="107"/>
      <c r="AG400" s="103"/>
      <c r="AH400" s="107"/>
      <c r="AI400" s="103"/>
      <c r="AJ400" s="107"/>
      <c r="AK400" s="106"/>
      <c r="AL400" s="103"/>
      <c r="AM400" s="107"/>
      <c r="AN400" s="107"/>
      <c r="AO400" s="103"/>
      <c r="AP400" s="107"/>
      <c r="AQ400" s="106"/>
      <c r="AR400" s="103"/>
      <c r="AS400" s="124" t="str">
        <f>IFNA(SUM(AQ399-VLOOKUP($D399,' 5.6.24 - WIP PROJECTIONS'!$D$2:$AV$214,39,FALSE)), "JOB NOT LISTED PRV WK")</f>
        <v>#REF!</v>
      </c>
      <c r="AT400" s="107"/>
      <c r="AU400" s="103"/>
      <c r="AV400" s="107"/>
      <c r="AW400" s="103"/>
      <c r="AX400" s="107"/>
      <c r="AY400" s="103"/>
      <c r="AZ400" s="107"/>
      <c r="BA400" s="103"/>
      <c r="BB400" s="124" t="str">
        <f t="shared" si="157"/>
        <v>#REF!</v>
      </c>
      <c r="BC400" s="107"/>
      <c r="BD400" s="103"/>
      <c r="BE400" s="129" t="str">
        <f t="shared" si="153"/>
        <v>#REF!</v>
      </c>
      <c r="BF400" s="107"/>
      <c r="BG400" s="103"/>
      <c r="BH400" s="124" t="str">
        <f t="shared" si="152"/>
        <v>#REF!</v>
      </c>
      <c r="BI400" s="107"/>
      <c r="BJ400" s="103"/>
      <c r="BK400" s="124" t="str">
        <f t="shared" si="160"/>
        <v>#REF!</v>
      </c>
      <c r="BL400" s="107"/>
      <c r="BM400" s="103"/>
      <c r="BN400" s="124" t="str">
        <f t="shared" si="182"/>
        <v>#REF!</v>
      </c>
      <c r="BO400" s="107"/>
      <c r="BP400" s="103"/>
      <c r="BQ400" s="107"/>
      <c r="BR400" s="103"/>
      <c r="BS400" s="107" t="str">
        <f t="shared" si="30"/>
        <v>#REF!</v>
      </c>
      <c r="BT400" s="107"/>
      <c r="BU400" s="103"/>
      <c r="BV400" s="107"/>
      <c r="BW400" s="117" t="str">
        <f t="shared" si="183"/>
        <v>#REF!</v>
      </c>
      <c r="BX400" s="112"/>
      <c r="BY400" s="110">
        <v>0.0</v>
      </c>
      <c r="BZ400" s="2"/>
      <c r="CA400" s="2"/>
      <c r="CB400" s="112"/>
      <c r="CC400" s="110">
        <v>0.0</v>
      </c>
      <c r="CD400" s="112"/>
      <c r="CE400" s="110">
        <v>0.0</v>
      </c>
      <c r="CF400" s="112"/>
      <c r="CG400" s="110">
        <v>0.0</v>
      </c>
      <c r="CH400" s="112"/>
      <c r="CI400" s="110">
        <v>0.0</v>
      </c>
      <c r="CJ400" s="112"/>
      <c r="CK400" s="110">
        <v>0.0</v>
      </c>
      <c r="CL400" s="112"/>
      <c r="CM400" s="110">
        <v>0.0</v>
      </c>
      <c r="CN400" s="112"/>
      <c r="CO400" s="110">
        <v>0.0</v>
      </c>
      <c r="CP400" s="112"/>
      <c r="CQ400" s="110">
        <v>0.0</v>
      </c>
      <c r="CR400" s="113">
        <f t="shared" si="45"/>
        <v>0</v>
      </c>
      <c r="CS400" s="113">
        <f t="shared" si="26"/>
        <v>0</v>
      </c>
      <c r="CT400" s="1"/>
      <c r="CU400" s="114"/>
      <c r="CV400" s="1"/>
      <c r="CW400" s="1"/>
      <c r="CX400" s="196"/>
      <c r="CY400" s="1"/>
      <c r="CZ400" s="1"/>
      <c r="DA400" s="116"/>
      <c r="DB400" s="1"/>
      <c r="DC400" s="1"/>
      <c r="DD400" s="1"/>
      <c r="DE400" s="1"/>
      <c r="DF400" s="1"/>
      <c r="DG400" s="116"/>
      <c r="DH400" s="116"/>
      <c r="DI400" s="116"/>
      <c r="DJ400" s="116"/>
      <c r="DK400" s="116"/>
      <c r="DL400" s="1"/>
      <c r="DM400" s="1"/>
      <c r="DN400" s="1"/>
      <c r="DO400" s="1"/>
      <c r="DP400" s="1"/>
    </row>
    <row r="401">
      <c r="A401" s="191" t="s">
        <v>210</v>
      </c>
      <c r="B401" s="261"/>
      <c r="C401" s="279"/>
      <c r="D401" s="279"/>
      <c r="E401" s="98"/>
      <c r="F401" s="264"/>
      <c r="G401" s="264"/>
      <c r="H401" s="264"/>
      <c r="I401" s="264"/>
      <c r="J401" s="264"/>
      <c r="K401" s="265"/>
      <c r="L401" s="264"/>
      <c r="M401" s="264"/>
      <c r="N401" s="264"/>
      <c r="O401" s="264"/>
      <c r="P401" s="264"/>
      <c r="Q401" s="266"/>
      <c r="R401" s="264"/>
      <c r="S401" s="273"/>
      <c r="T401" s="267"/>
      <c r="U401" s="267"/>
      <c r="V401" s="45"/>
      <c r="W401" s="135">
        <v>0.0</v>
      </c>
      <c r="X401" s="139" t="str">
        <f>ifna(VLOOKUP($D401,'8.28.2023 - WIP PROJECTIONS'!$B$2:$AM$198,19,false),0)</f>
        <v>#REF!</v>
      </c>
      <c r="Y401" s="140">
        <v>0.0</v>
      </c>
      <c r="Z401" s="135">
        <v>0.0</v>
      </c>
      <c r="AA401" s="110">
        <v>0.0</v>
      </c>
      <c r="AB401" s="141">
        <v>0.0</v>
      </c>
      <c r="AC401" s="110">
        <v>0.0</v>
      </c>
      <c r="AD401" s="124">
        <v>0.0</v>
      </c>
      <c r="AE401" s="110">
        <v>0.0</v>
      </c>
      <c r="AF401" s="124">
        <v>0.0</v>
      </c>
      <c r="AG401" s="110">
        <v>0.0</v>
      </c>
      <c r="AH401" s="124">
        <v>0.0</v>
      </c>
      <c r="AI401" s="110">
        <v>0.0</v>
      </c>
      <c r="AJ401" s="124" t="str">
        <f>IFNA(SUM(AH401-VLOOKUP($D401,'1.29.24 - WIP PROJECTIONS'!$D$2:$AO$214,30,FALSE)), "JOB NOT LISTED PRV WK")</f>
        <v>#REF!</v>
      </c>
      <c r="AK401" s="107"/>
      <c r="AL401" s="103"/>
      <c r="AM401" s="124" t="str">
        <f>IFNA(SUM(AK401-VLOOKUP($D401,'2.20.24 - WIP PROJECTIONS'!$D$2:$AO$214,33,FALSE)), "JOB NOT LISTED PRV WK")</f>
        <v>#REF!</v>
      </c>
      <c r="AN401" s="107"/>
      <c r="AO401" s="103"/>
      <c r="AP401" s="124" t="str">
        <f>IFNA(SUM(AN401-VLOOKUP($D401,'4.1.24 - WIP PROJECTIONS'!$D$2:$AO$214,36,FALSE)), "JOB NOT LISTED PRV WK")</f>
        <v>#REF!</v>
      </c>
      <c r="AQ401" s="107"/>
      <c r="AR401" s="110">
        <v>0.0</v>
      </c>
      <c r="AS401" s="124" t="str">
        <f>IFNA(SUM(AQ401-VLOOKUP($D401,' 5.6.24 - WIP PROJECTIONS'!$D$2:$AV$214,39,FALSE)), "JOB NOT LISTED PRV WK")</f>
        <v>#REF!</v>
      </c>
      <c r="AT401" s="107"/>
      <c r="AU401" s="110">
        <v>0.0</v>
      </c>
      <c r="AV401" s="107"/>
      <c r="AW401" s="110">
        <v>0.0</v>
      </c>
      <c r="AX401" s="107"/>
      <c r="AY401" s="110">
        <v>0.0</v>
      </c>
      <c r="AZ401" s="107"/>
      <c r="BA401" s="110">
        <v>0.0</v>
      </c>
      <c r="BB401" s="124" t="str">
        <f t="shared" si="157"/>
        <v>#REF!</v>
      </c>
      <c r="BC401" s="107"/>
      <c r="BD401" s="103"/>
      <c r="BE401" s="129" t="str">
        <f t="shared" si="153"/>
        <v>#REF!</v>
      </c>
      <c r="BF401" s="107"/>
      <c r="BG401" s="103"/>
      <c r="BH401" s="124" t="str">
        <f t="shared" si="152"/>
        <v>#REF!</v>
      </c>
      <c r="BI401" s="107"/>
      <c r="BJ401" s="103"/>
      <c r="BK401" s="124" t="str">
        <f t="shared" si="160"/>
        <v>#REF!</v>
      </c>
      <c r="BL401" s="107"/>
      <c r="BM401" s="103"/>
      <c r="BN401" s="124" t="str">
        <f t="shared" si="182"/>
        <v>#REF!</v>
      </c>
      <c r="BO401" s="107"/>
      <c r="BP401" s="103"/>
      <c r="BQ401" s="107"/>
      <c r="BR401" s="103"/>
      <c r="BS401" s="107" t="str">
        <f t="shared" si="30"/>
        <v>#REF!</v>
      </c>
      <c r="BT401" s="107"/>
      <c r="BU401" s="103"/>
      <c r="BV401" s="107"/>
      <c r="BW401" s="107" t="str">
        <f>IFNA(SUM(BT401-VLOOKUP($D401,' 2.18.25 - WIP PROJECTIONS'!$D$2:$BX$214,68,FALSE)), BT401)</f>
        <v>#REF!</v>
      </c>
      <c r="BX401" s="112"/>
      <c r="BY401" s="110">
        <v>0.0</v>
      </c>
      <c r="BZ401" s="2"/>
      <c r="CA401" s="2"/>
      <c r="CB401" s="112"/>
      <c r="CC401" s="110">
        <v>0.0</v>
      </c>
      <c r="CD401" s="112"/>
      <c r="CE401" s="110">
        <v>0.0</v>
      </c>
      <c r="CF401" s="112"/>
      <c r="CG401" s="110">
        <v>0.0</v>
      </c>
      <c r="CH401" s="112"/>
      <c r="CI401" s="110">
        <v>0.0</v>
      </c>
      <c r="CJ401" s="112"/>
      <c r="CK401" s="110">
        <v>0.0</v>
      </c>
      <c r="CL401" s="112"/>
      <c r="CM401" s="110">
        <v>0.0</v>
      </c>
      <c r="CN401" s="112"/>
      <c r="CO401" s="110">
        <v>0.0</v>
      </c>
      <c r="CP401" s="112"/>
      <c r="CQ401" s="110">
        <v>0.0</v>
      </c>
      <c r="CR401" s="113">
        <f t="shared" si="45"/>
        <v>0</v>
      </c>
      <c r="CS401" s="113">
        <f t="shared" si="26"/>
        <v>0</v>
      </c>
      <c r="CT401" s="1"/>
      <c r="CU401" s="114"/>
      <c r="CV401" s="1"/>
      <c r="CW401" s="1"/>
      <c r="CX401" s="196"/>
      <c r="CY401" s="1"/>
      <c r="CZ401" s="1"/>
      <c r="DA401" s="116"/>
      <c r="DB401" s="1"/>
      <c r="DC401" s="1"/>
      <c r="DD401" s="1"/>
      <c r="DE401" s="1"/>
      <c r="DF401" s="1"/>
      <c r="DG401" s="184">
        <v>5.0</v>
      </c>
      <c r="DH401" s="184">
        <v>3.0</v>
      </c>
      <c r="DI401" s="184">
        <v>2.0</v>
      </c>
      <c r="DJ401" s="184">
        <v>3.0</v>
      </c>
      <c r="DK401" s="184">
        <v>0.0</v>
      </c>
      <c r="DL401" s="1"/>
      <c r="DM401" s="1"/>
      <c r="DN401" s="1"/>
      <c r="DO401" s="1"/>
      <c r="DP401" s="1"/>
    </row>
    <row r="402">
      <c r="A402" s="189" t="s">
        <v>210</v>
      </c>
      <c r="B402" s="37" t="s">
        <v>520</v>
      </c>
      <c r="C402" s="208">
        <v>23473.0</v>
      </c>
      <c r="D402" s="96" t="s">
        <v>663</v>
      </c>
      <c r="E402" s="97" t="str">
        <f t="shared" ref="E402:E409" si="194">IF(CS402&gt;0,"2025","N/A")</f>
        <v>2025</v>
      </c>
      <c r="F402" s="98"/>
      <c r="G402" s="98"/>
      <c r="H402" s="98"/>
      <c r="I402" s="98"/>
      <c r="J402" s="98"/>
      <c r="K402" s="99"/>
      <c r="L402" s="98"/>
      <c r="M402" s="98"/>
      <c r="N402" s="98"/>
      <c r="O402" s="98"/>
      <c r="P402" s="45"/>
      <c r="Q402" s="100"/>
      <c r="R402" s="98"/>
      <c r="S402" s="98"/>
      <c r="T402" s="45"/>
      <c r="U402" s="45"/>
      <c r="V402" s="45"/>
      <c r="W402" s="45"/>
      <c r="X402" s="101"/>
      <c r="Y402" s="102"/>
      <c r="Z402" s="45"/>
      <c r="AA402" s="103"/>
      <c r="AB402" s="123"/>
      <c r="AC402" s="103"/>
      <c r="AD402" s="107"/>
      <c r="AE402" s="103"/>
      <c r="AF402" s="128"/>
      <c r="AG402" s="103"/>
      <c r="AH402" s="107"/>
      <c r="AI402" s="103"/>
      <c r="AJ402" s="107"/>
      <c r="AK402" s="107"/>
      <c r="AL402" s="103"/>
      <c r="AM402" s="107"/>
      <c r="AN402" s="107"/>
      <c r="AO402" s="103"/>
      <c r="AP402" s="107"/>
      <c r="AQ402" s="106"/>
      <c r="AR402" s="103"/>
      <c r="AS402" s="48"/>
      <c r="AT402" s="112"/>
      <c r="AU402" s="103"/>
      <c r="AV402" s="106"/>
      <c r="AW402" s="103"/>
      <c r="AX402" s="112"/>
      <c r="AY402" s="103"/>
      <c r="AZ402" s="107"/>
      <c r="BA402" s="103"/>
      <c r="BB402" s="107"/>
      <c r="BC402" s="107"/>
      <c r="BD402" s="103"/>
      <c r="BE402" s="48"/>
      <c r="BF402" s="107"/>
      <c r="BG402" s="103"/>
      <c r="BH402" s="107"/>
      <c r="BI402" s="107"/>
      <c r="BJ402" s="103"/>
      <c r="BK402" s="107"/>
      <c r="BL402" s="107"/>
      <c r="BM402" s="103"/>
      <c r="BN402" s="107"/>
      <c r="BO402" s="107"/>
      <c r="BP402" s="103"/>
      <c r="BQ402" s="107"/>
      <c r="BR402" s="103"/>
      <c r="BS402" s="107"/>
      <c r="BT402" s="109">
        <f>SUM(2182.8+94875)</f>
        <v>97057.8</v>
      </c>
      <c r="BU402" s="110">
        <v>97057.8</v>
      </c>
      <c r="BV402" s="107"/>
      <c r="BW402" s="143" t="str">
        <f t="shared" ref="BW402:BW404" si="195">IFNA(SUM(BT402-VLOOKUP($D402,'3.17.25 - WIP PROJECTIONS'!$D$2:$BX$214,69,FALSE)), BT402)</f>
        <v>#REF!</v>
      </c>
      <c r="BX402" s="109">
        <v>167965.3</v>
      </c>
      <c r="BY402" s="110">
        <v>167965.3</v>
      </c>
      <c r="BZ402" s="2"/>
      <c r="CA402" s="2"/>
      <c r="CB402" s="112"/>
      <c r="CC402" s="103"/>
      <c r="CD402" s="112"/>
      <c r="CE402" s="110">
        <v>0.0</v>
      </c>
      <c r="CF402" s="112"/>
      <c r="CG402" s="110">
        <v>0.0</v>
      </c>
      <c r="CH402" s="112"/>
      <c r="CI402" s="110">
        <v>0.0</v>
      </c>
      <c r="CJ402" s="112"/>
      <c r="CK402" s="110">
        <v>0.0</v>
      </c>
      <c r="CL402" s="112"/>
      <c r="CM402" s="110">
        <v>0.0</v>
      </c>
      <c r="CN402" s="112"/>
      <c r="CO402" s="110">
        <v>0.0</v>
      </c>
      <c r="CP402" s="112"/>
      <c r="CQ402" s="110">
        <v>0.0</v>
      </c>
      <c r="CR402" s="113">
        <f t="shared" si="45"/>
        <v>265023.1</v>
      </c>
      <c r="CS402" s="113">
        <f t="shared" si="26"/>
        <v>167965.3</v>
      </c>
      <c r="CT402" s="1"/>
      <c r="CU402" s="114"/>
      <c r="CV402" s="1"/>
      <c r="CW402" s="1"/>
      <c r="CX402" s="196"/>
      <c r="CY402" s="1"/>
      <c r="CZ402" s="1"/>
      <c r="DA402" s="116"/>
      <c r="DB402" s="1"/>
      <c r="DC402" s="1"/>
      <c r="DD402" s="1"/>
      <c r="DE402" s="1"/>
      <c r="DF402" s="1"/>
      <c r="DG402" s="184">
        <v>1.0</v>
      </c>
      <c r="DH402" s="184">
        <v>1.0</v>
      </c>
      <c r="DI402" s="184">
        <v>1.0</v>
      </c>
      <c r="DJ402" s="184">
        <v>0.0</v>
      </c>
      <c r="DK402" s="184">
        <v>0.0</v>
      </c>
      <c r="DL402" s="1"/>
      <c r="DM402" s="1"/>
      <c r="DN402" s="1"/>
      <c r="DO402" s="1"/>
      <c r="DP402" s="1"/>
    </row>
    <row r="403">
      <c r="A403" s="93"/>
      <c r="B403" s="94" t="s">
        <v>78</v>
      </c>
      <c r="C403" s="208">
        <v>21482.0</v>
      </c>
      <c r="D403" s="96" t="s">
        <v>664</v>
      </c>
      <c r="E403" s="97" t="str">
        <f t="shared" si="194"/>
        <v>2025</v>
      </c>
      <c r="F403" s="98"/>
      <c r="G403" s="98"/>
      <c r="H403" s="98"/>
      <c r="I403" s="98"/>
      <c r="J403" s="98"/>
      <c r="K403" s="99"/>
      <c r="L403" s="98"/>
      <c r="M403" s="98"/>
      <c r="N403" s="98"/>
      <c r="O403" s="98"/>
      <c r="P403" s="98"/>
      <c r="Q403" s="280"/>
      <c r="R403" s="280"/>
      <c r="S403" s="280"/>
      <c r="T403" s="280"/>
      <c r="U403" s="280"/>
      <c r="V403" s="145"/>
      <c r="W403" s="47"/>
      <c r="X403" s="101"/>
      <c r="Y403" s="106"/>
      <c r="Z403" s="47"/>
      <c r="AA403" s="103"/>
      <c r="AB403" s="104"/>
      <c r="AC403" s="103"/>
      <c r="AD403" s="106"/>
      <c r="AE403" s="103"/>
      <c r="AF403" s="106"/>
      <c r="AG403" s="103"/>
      <c r="AH403" s="106"/>
      <c r="AI403" s="103"/>
      <c r="AJ403" s="107"/>
      <c r="AK403" s="106"/>
      <c r="AL403" s="103"/>
      <c r="AM403" s="107"/>
      <c r="AN403" s="106"/>
      <c r="AO403" s="103"/>
      <c r="AP403" s="107"/>
      <c r="AQ403" s="106"/>
      <c r="AR403" s="103"/>
      <c r="AS403" s="107"/>
      <c r="AT403" s="106"/>
      <c r="AU403" s="103"/>
      <c r="AV403" s="106"/>
      <c r="AW403" s="103"/>
      <c r="AX403" s="106"/>
      <c r="AY403" s="103"/>
      <c r="AZ403" s="106"/>
      <c r="BA403" s="103"/>
      <c r="BB403" s="107"/>
      <c r="BC403" s="106"/>
      <c r="BD403" s="103"/>
      <c r="BE403" s="48"/>
      <c r="BF403" s="106"/>
      <c r="BG403" s="103"/>
      <c r="BH403" s="107"/>
      <c r="BI403" s="107"/>
      <c r="BJ403" s="103"/>
      <c r="BK403" s="107"/>
      <c r="BL403" s="106"/>
      <c r="BM403" s="103"/>
      <c r="BN403" s="107"/>
      <c r="BO403" s="107"/>
      <c r="BP403" s="103"/>
      <c r="BQ403" s="107"/>
      <c r="BR403" s="103"/>
      <c r="BS403" s="107"/>
      <c r="BT403" s="126">
        <v>1.0E-4</v>
      </c>
      <c r="BU403" s="103"/>
      <c r="BV403" s="107"/>
      <c r="BW403" s="117" t="str">
        <f t="shared" si="195"/>
        <v>#REF!</v>
      </c>
      <c r="BX403" s="109">
        <v>80579.2</v>
      </c>
      <c r="BY403" s="110">
        <v>80579.2</v>
      </c>
      <c r="BZ403" s="2"/>
      <c r="CA403" s="2"/>
      <c r="CB403" s="112"/>
      <c r="CC403" s="103"/>
      <c r="CD403" s="112"/>
      <c r="CE403" s="110">
        <v>0.0</v>
      </c>
      <c r="CF403" s="112"/>
      <c r="CG403" s="110">
        <v>0.0</v>
      </c>
      <c r="CH403" s="112"/>
      <c r="CI403" s="110">
        <v>0.0</v>
      </c>
      <c r="CJ403" s="112"/>
      <c r="CK403" s="110">
        <v>0.0</v>
      </c>
      <c r="CL403" s="112"/>
      <c r="CM403" s="110">
        <v>0.0</v>
      </c>
      <c r="CN403" s="112"/>
      <c r="CO403" s="110">
        <v>0.0</v>
      </c>
      <c r="CP403" s="112"/>
      <c r="CQ403" s="110">
        <v>0.0</v>
      </c>
      <c r="CR403" s="113">
        <f t="shared" si="45"/>
        <v>80579.2001</v>
      </c>
      <c r="CS403" s="113">
        <f t="shared" si="26"/>
        <v>80579.2</v>
      </c>
      <c r="CT403" s="1"/>
      <c r="CU403" s="114"/>
      <c r="CV403" s="1"/>
      <c r="CW403" s="1"/>
      <c r="CX403" s="196"/>
      <c r="CY403" s="1"/>
      <c r="CZ403" s="1"/>
      <c r="DA403" s="116"/>
      <c r="DB403" s="1"/>
      <c r="DC403" s="1"/>
      <c r="DD403" s="1"/>
      <c r="DE403" s="1"/>
      <c r="DF403" s="1"/>
      <c r="DG403" s="116"/>
      <c r="DH403" s="116"/>
      <c r="DI403" s="116"/>
      <c r="DJ403" s="116"/>
      <c r="DK403" s="116"/>
      <c r="DL403" s="1"/>
      <c r="DM403" s="1"/>
      <c r="DN403" s="1"/>
      <c r="DO403" s="1"/>
      <c r="DP403" s="1"/>
    </row>
    <row r="404">
      <c r="A404" s="93"/>
      <c r="B404" s="37" t="s">
        <v>127</v>
      </c>
      <c r="C404" s="208">
        <v>24421.0</v>
      </c>
      <c r="D404" s="96" t="s">
        <v>665</v>
      </c>
      <c r="E404" s="97" t="str">
        <f t="shared" si="194"/>
        <v>N/A</v>
      </c>
      <c r="F404" s="98"/>
      <c r="G404" s="98"/>
      <c r="H404" s="98"/>
      <c r="I404" s="98"/>
      <c r="J404" s="98"/>
      <c r="K404" s="99"/>
      <c r="L404" s="98"/>
      <c r="M404" s="98"/>
      <c r="N404" s="98"/>
      <c r="O404" s="98"/>
      <c r="P404" s="98"/>
      <c r="Q404" s="280"/>
      <c r="R404" s="280"/>
      <c r="S404" s="280"/>
      <c r="T404" s="281"/>
      <c r="U404" s="280"/>
      <c r="V404" s="45"/>
      <c r="W404" s="45"/>
      <c r="X404" s="101"/>
      <c r="Y404" s="102"/>
      <c r="Z404" s="45"/>
      <c r="AA404" s="103"/>
      <c r="AB404" s="123"/>
      <c r="AC404" s="103"/>
      <c r="AD404" s="107"/>
      <c r="AE404" s="103"/>
      <c r="AF404" s="106"/>
      <c r="AG404" s="103"/>
      <c r="AH404" s="106"/>
      <c r="AI404" s="103"/>
      <c r="AJ404" s="107"/>
      <c r="AK404" s="106"/>
      <c r="AL404" s="103"/>
      <c r="AM404" s="107"/>
      <c r="AN404" s="48"/>
      <c r="AO404" s="103"/>
      <c r="AP404" s="107"/>
      <c r="AQ404" s="107"/>
      <c r="AR404" s="103"/>
      <c r="AS404" s="107"/>
      <c r="AT404" s="107"/>
      <c r="AU404" s="103"/>
      <c r="AV404" s="106"/>
      <c r="AW404" s="103"/>
      <c r="AX404" s="107"/>
      <c r="AY404" s="103"/>
      <c r="AZ404" s="107"/>
      <c r="BA404" s="103"/>
      <c r="BB404" s="107"/>
      <c r="BC404" s="106"/>
      <c r="BD404" s="103"/>
      <c r="BE404" s="48"/>
      <c r="BF404" s="106"/>
      <c r="BG404" s="103"/>
      <c r="BH404" s="107"/>
      <c r="BI404" s="112"/>
      <c r="BJ404" s="103"/>
      <c r="BK404" s="107"/>
      <c r="BL404" s="106"/>
      <c r="BM404" s="103"/>
      <c r="BN404" s="107"/>
      <c r="BO404" s="106"/>
      <c r="BP404" s="103"/>
      <c r="BQ404" s="152"/>
      <c r="BR404" s="103"/>
      <c r="BS404" s="107" t="str">
        <f>IFNA(SUM(BQ404-VLOOKUP($D404,'2.10.25 - WIP PROJECTIONS'!$D$2:$BX$214,66,FALSE)), BQ404)</f>
        <v>#REF!</v>
      </c>
      <c r="BT404" s="109">
        <v>149315.4</v>
      </c>
      <c r="BU404" s="110">
        <v>149315.4</v>
      </c>
      <c r="BV404" s="124" t="s">
        <v>666</v>
      </c>
      <c r="BW404" s="282" t="str">
        <f t="shared" si="195"/>
        <v>#REF!</v>
      </c>
      <c r="BX404" s="112"/>
      <c r="BY404" s="103"/>
      <c r="BZ404" s="132" t="s">
        <v>72</v>
      </c>
      <c r="CA404" s="132" t="s">
        <v>72</v>
      </c>
      <c r="CB404" s="112"/>
      <c r="CC404" s="103"/>
      <c r="CD404" s="112"/>
      <c r="CE404" s="110">
        <v>0.0</v>
      </c>
      <c r="CF404" s="112"/>
      <c r="CG404" s="110">
        <v>0.0</v>
      </c>
      <c r="CH404" s="112"/>
      <c r="CI404" s="110">
        <v>0.0</v>
      </c>
      <c r="CJ404" s="112"/>
      <c r="CK404" s="110">
        <v>0.0</v>
      </c>
      <c r="CL404" s="112"/>
      <c r="CM404" s="110">
        <v>0.0</v>
      </c>
      <c r="CN404" s="112"/>
      <c r="CO404" s="110">
        <v>0.0</v>
      </c>
      <c r="CP404" s="112"/>
      <c r="CQ404" s="110">
        <v>0.0</v>
      </c>
      <c r="CR404" s="113">
        <f t="shared" si="45"/>
        <v>149315.4</v>
      </c>
      <c r="CS404" s="113">
        <f t="shared" si="26"/>
        <v>0</v>
      </c>
      <c r="CT404" s="1"/>
      <c r="CU404" s="114"/>
      <c r="CV404" s="1"/>
      <c r="CW404" s="1"/>
      <c r="CX404" s="1"/>
      <c r="CY404" s="1"/>
      <c r="CZ404" s="1"/>
      <c r="DA404" s="1"/>
      <c r="DB404" s="1"/>
      <c r="DC404" s="1"/>
      <c r="DD404" s="1"/>
      <c r="DE404" s="61"/>
      <c r="DF404" s="61"/>
      <c r="DG404" s="115"/>
      <c r="DH404" s="116"/>
      <c r="DI404" s="116"/>
      <c r="DJ404" s="116"/>
      <c r="DK404" s="116"/>
      <c r="DL404" s="1"/>
      <c r="DM404" s="1"/>
      <c r="DN404" s="1"/>
      <c r="DO404" s="1"/>
      <c r="DP404" s="1"/>
    </row>
    <row r="405">
      <c r="A405" s="93"/>
      <c r="B405" s="37" t="s">
        <v>149</v>
      </c>
      <c r="C405" s="208">
        <v>25419.0</v>
      </c>
      <c r="D405" s="197" t="s">
        <v>667</v>
      </c>
      <c r="E405" s="97" t="str">
        <f t="shared" si="194"/>
        <v>N/A</v>
      </c>
      <c r="F405" s="98"/>
      <c r="G405" s="98"/>
      <c r="H405" s="98"/>
      <c r="I405" s="98"/>
      <c r="J405" s="98"/>
      <c r="K405" s="99"/>
      <c r="L405" s="98"/>
      <c r="M405" s="98"/>
      <c r="N405" s="98"/>
      <c r="O405" s="98"/>
      <c r="P405" s="98"/>
      <c r="Q405" s="280"/>
      <c r="R405" s="280"/>
      <c r="S405" s="280"/>
      <c r="T405" s="280"/>
      <c r="U405" s="280"/>
      <c r="V405" s="145"/>
      <c r="W405" s="47"/>
      <c r="X405" s="50"/>
      <c r="Y405" s="42"/>
      <c r="Z405" s="47"/>
      <c r="AA405" s="103"/>
      <c r="AB405" s="104"/>
      <c r="AC405" s="103"/>
      <c r="AD405" s="106"/>
      <c r="AE405" s="103"/>
      <c r="AF405" s="106"/>
      <c r="AG405" s="103"/>
      <c r="AH405" s="106"/>
      <c r="AI405" s="103"/>
      <c r="AJ405" s="107"/>
      <c r="AK405" s="106"/>
      <c r="AL405" s="103"/>
      <c r="AM405" s="107"/>
      <c r="AN405" s="106"/>
      <c r="AO405" s="103"/>
      <c r="AP405" s="107"/>
      <c r="AQ405" s="106"/>
      <c r="AR405" s="103"/>
      <c r="AS405" s="107"/>
      <c r="AT405" s="106"/>
      <c r="AU405" s="103"/>
      <c r="AV405" s="106"/>
      <c r="AW405" s="103"/>
      <c r="AX405" s="106"/>
      <c r="AY405" s="103"/>
      <c r="AZ405" s="106"/>
      <c r="BA405" s="103"/>
      <c r="BB405" s="107"/>
      <c r="BC405" s="106"/>
      <c r="BD405" s="103"/>
      <c r="BE405" s="48"/>
      <c r="BF405" s="106"/>
      <c r="BG405" s="103"/>
      <c r="BH405" s="107"/>
      <c r="BI405" s="106"/>
      <c r="BJ405" s="103"/>
      <c r="BK405" s="107"/>
      <c r="BL405" s="106"/>
      <c r="BM405" s="103"/>
      <c r="BN405" s="107"/>
      <c r="BO405" s="106"/>
      <c r="BP405" s="103"/>
      <c r="BQ405" s="106"/>
      <c r="BR405" s="103"/>
      <c r="BS405" s="107"/>
      <c r="BT405" s="109">
        <v>9595.76</v>
      </c>
      <c r="BU405" s="110">
        <v>9595.76</v>
      </c>
      <c r="BV405" s="107"/>
      <c r="BW405" s="107"/>
      <c r="BX405" s="112"/>
      <c r="BY405" s="103"/>
      <c r="BZ405" s="2"/>
      <c r="CA405" s="2"/>
      <c r="CB405" s="112"/>
      <c r="CC405" s="103"/>
      <c r="CD405" s="112"/>
      <c r="CE405" s="110">
        <v>0.0</v>
      </c>
      <c r="CF405" s="112"/>
      <c r="CG405" s="110">
        <v>0.0</v>
      </c>
      <c r="CH405" s="112"/>
      <c r="CI405" s="110">
        <v>0.0</v>
      </c>
      <c r="CJ405" s="112"/>
      <c r="CK405" s="110">
        <v>0.0</v>
      </c>
      <c r="CL405" s="112"/>
      <c r="CM405" s="110">
        <v>0.0</v>
      </c>
      <c r="CN405" s="112"/>
      <c r="CO405" s="110">
        <v>0.0</v>
      </c>
      <c r="CP405" s="112"/>
      <c r="CQ405" s="110">
        <v>0.0</v>
      </c>
      <c r="CR405" s="113">
        <f t="shared" si="45"/>
        <v>9595.76</v>
      </c>
      <c r="CS405" s="113">
        <f t="shared" si="26"/>
        <v>0</v>
      </c>
      <c r="CT405" s="1"/>
      <c r="CU405" s="114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16"/>
      <c r="DH405" s="116"/>
      <c r="DI405" s="116"/>
      <c r="DJ405" s="116"/>
      <c r="DK405" s="116"/>
      <c r="DL405" s="1"/>
      <c r="DM405" s="1"/>
      <c r="DN405" s="1"/>
      <c r="DO405" s="1"/>
      <c r="DP405" s="1"/>
    </row>
    <row r="406">
      <c r="A406" s="161"/>
      <c r="B406" s="37" t="s">
        <v>66</v>
      </c>
      <c r="C406" s="208">
        <v>23473.0</v>
      </c>
      <c r="D406" s="198" t="s">
        <v>668</v>
      </c>
      <c r="E406" s="97" t="str">
        <f t="shared" si="194"/>
        <v>N/A</v>
      </c>
      <c r="F406" s="98"/>
      <c r="G406" s="98"/>
      <c r="H406" s="98"/>
      <c r="I406" s="98"/>
      <c r="J406" s="98"/>
      <c r="K406" s="99"/>
      <c r="L406" s="98"/>
      <c r="M406" s="98"/>
      <c r="N406" s="98"/>
      <c r="O406" s="98"/>
      <c r="P406" s="45"/>
      <c r="Q406" s="283"/>
      <c r="R406" s="284"/>
      <c r="S406" s="284"/>
      <c r="T406" s="285"/>
      <c r="U406" s="285"/>
      <c r="V406" s="45"/>
      <c r="W406" s="45"/>
      <c r="X406" s="50"/>
      <c r="Y406" s="286"/>
      <c r="Z406" s="45"/>
      <c r="AA406" s="103"/>
      <c r="AB406" s="123"/>
      <c r="AC406" s="103"/>
      <c r="AD406" s="107"/>
      <c r="AE406" s="103"/>
      <c r="AF406" s="128"/>
      <c r="AG406" s="103"/>
      <c r="AH406" s="107"/>
      <c r="AI406" s="103"/>
      <c r="AJ406" s="107"/>
      <c r="AK406" s="107"/>
      <c r="AL406" s="103"/>
      <c r="AM406" s="107"/>
      <c r="AN406" s="107"/>
      <c r="AO406" s="103"/>
      <c r="AP406" s="107"/>
      <c r="AQ406" s="106"/>
      <c r="AR406" s="103"/>
      <c r="AS406" s="48"/>
      <c r="AT406" s="112"/>
      <c r="AU406" s="103"/>
      <c r="AV406" s="106"/>
      <c r="AW406" s="103"/>
      <c r="AX406" s="112"/>
      <c r="AY406" s="103"/>
      <c r="AZ406" s="107"/>
      <c r="BA406" s="103"/>
      <c r="BB406" s="107"/>
      <c r="BC406" s="107"/>
      <c r="BD406" s="103"/>
      <c r="BE406" s="48"/>
      <c r="BF406" s="107"/>
      <c r="BG406" s="103"/>
      <c r="BH406" s="107"/>
      <c r="BI406" s="107"/>
      <c r="BJ406" s="103"/>
      <c r="BK406" s="107"/>
      <c r="BL406" s="107"/>
      <c r="BM406" s="103"/>
      <c r="BN406" s="107"/>
      <c r="BO406" s="107"/>
      <c r="BP406" s="103"/>
      <c r="BQ406" s="107"/>
      <c r="BR406" s="103"/>
      <c r="BS406" s="107"/>
      <c r="BT406" s="111">
        <v>0.0</v>
      </c>
      <c r="BU406" s="110">
        <v>0.0</v>
      </c>
      <c r="BV406" s="107"/>
      <c r="BW406" s="147" t="str">
        <f t="shared" ref="BW406:BW409" si="196">IFNA(SUM(BT406-VLOOKUP($D406,'3.17.25 - WIP PROJECTIONS'!$D$2:$BX$214,69,FALSE)), BT406)</f>
        <v>#REF!</v>
      </c>
      <c r="BX406" s="112"/>
      <c r="BY406" s="110">
        <v>0.0</v>
      </c>
      <c r="BZ406" s="132" t="s">
        <v>669</v>
      </c>
      <c r="CA406" s="2"/>
      <c r="CB406" s="112"/>
      <c r="CC406" s="103"/>
      <c r="CD406" s="112"/>
      <c r="CE406" s="110">
        <v>0.0</v>
      </c>
      <c r="CF406" s="112"/>
      <c r="CG406" s="110">
        <v>0.0</v>
      </c>
      <c r="CH406" s="112"/>
      <c r="CI406" s="110">
        <v>0.0</v>
      </c>
      <c r="CJ406" s="112"/>
      <c r="CK406" s="110">
        <v>0.0</v>
      </c>
      <c r="CL406" s="112"/>
      <c r="CM406" s="110">
        <v>0.0</v>
      </c>
      <c r="CN406" s="112"/>
      <c r="CO406" s="110">
        <v>0.0</v>
      </c>
      <c r="CP406" s="112"/>
      <c r="CQ406" s="110">
        <v>0.0</v>
      </c>
      <c r="CR406" s="113">
        <f t="shared" si="45"/>
        <v>0</v>
      </c>
      <c r="CS406" s="113">
        <f t="shared" si="26"/>
        <v>0</v>
      </c>
      <c r="CT406" s="1"/>
      <c r="CU406" s="114"/>
      <c r="CV406" s="1"/>
      <c r="CW406" s="1"/>
      <c r="CX406" s="196"/>
      <c r="CY406" s="1"/>
      <c r="CZ406" s="1"/>
      <c r="DA406" s="1"/>
      <c r="DB406" s="1"/>
      <c r="DC406" s="1"/>
      <c r="DD406" s="1"/>
      <c r="DE406" s="61"/>
      <c r="DF406" s="61"/>
      <c r="DG406" s="115"/>
      <c r="DH406" s="116"/>
      <c r="DI406" s="116"/>
      <c r="DJ406" s="116"/>
      <c r="DK406" s="116"/>
      <c r="DL406" s="1"/>
      <c r="DM406" s="1"/>
      <c r="DN406" s="1"/>
      <c r="DO406" s="1"/>
      <c r="DP406" s="1"/>
    </row>
    <row r="407">
      <c r="A407" s="161"/>
      <c r="B407" s="37" t="s">
        <v>140</v>
      </c>
      <c r="C407" s="208">
        <v>25416.0</v>
      </c>
      <c r="D407" s="96" t="s">
        <v>670</v>
      </c>
      <c r="E407" s="97" t="str">
        <f t="shared" si="194"/>
        <v>N/A</v>
      </c>
      <c r="F407" s="98"/>
      <c r="G407" s="98"/>
      <c r="H407" s="98"/>
      <c r="I407" s="98"/>
      <c r="J407" s="98"/>
      <c r="K407" s="99"/>
      <c r="L407" s="98"/>
      <c r="M407" s="98"/>
      <c r="N407" s="98"/>
      <c r="O407" s="98"/>
      <c r="P407" s="98"/>
      <c r="Q407" s="283"/>
      <c r="R407" s="284"/>
      <c r="S407" s="284"/>
      <c r="T407" s="285"/>
      <c r="U407" s="285"/>
      <c r="V407" s="45"/>
      <c r="W407" s="45"/>
      <c r="X407" s="101"/>
      <c r="Y407" s="102"/>
      <c r="Z407" s="45"/>
      <c r="AA407" s="103"/>
      <c r="AB407" s="123"/>
      <c r="AC407" s="103"/>
      <c r="AD407" s="106"/>
      <c r="AE407" s="103"/>
      <c r="AF407" s="128"/>
      <c r="AG407" s="103"/>
      <c r="AH407" s="107"/>
      <c r="AI407" s="103"/>
      <c r="AJ407" s="107"/>
      <c r="AK407" s="107"/>
      <c r="AL407" s="103"/>
      <c r="AM407" s="107"/>
      <c r="AN407" s="107"/>
      <c r="AO407" s="103"/>
      <c r="AP407" s="107"/>
      <c r="AQ407" s="107"/>
      <c r="AR407" s="103"/>
      <c r="AS407" s="107"/>
      <c r="AT407" s="107"/>
      <c r="AU407" s="103"/>
      <c r="AV407" s="107"/>
      <c r="AW407" s="103"/>
      <c r="AX407" s="107"/>
      <c r="AY407" s="103"/>
      <c r="AZ407" s="107"/>
      <c r="BA407" s="103"/>
      <c r="BB407" s="107"/>
      <c r="BC407" s="107"/>
      <c r="BD407" s="103"/>
      <c r="BE407" s="48"/>
      <c r="BF407" s="107"/>
      <c r="BG407" s="103"/>
      <c r="BH407" s="107"/>
      <c r="BI407" s="107"/>
      <c r="BJ407" s="103"/>
      <c r="BK407" s="107"/>
      <c r="BL407" s="107"/>
      <c r="BM407" s="103"/>
      <c r="BN407" s="107"/>
      <c r="BO407" s="107"/>
      <c r="BP407" s="103"/>
      <c r="BQ407" s="109">
        <v>4536.8</v>
      </c>
      <c r="BR407" s="110">
        <v>4536.8</v>
      </c>
      <c r="BS407" s="107"/>
      <c r="BT407" s="107"/>
      <c r="BU407" s="103"/>
      <c r="BV407" s="107"/>
      <c r="BW407" s="117" t="str">
        <f t="shared" si="196"/>
        <v>#REF!</v>
      </c>
      <c r="BX407" s="112"/>
      <c r="BY407" s="103"/>
      <c r="BZ407" s="2"/>
      <c r="CA407" s="2"/>
      <c r="CB407" s="112"/>
      <c r="CC407" s="103"/>
      <c r="CD407" s="112"/>
      <c r="CE407" s="110">
        <v>0.0</v>
      </c>
      <c r="CF407" s="112"/>
      <c r="CG407" s="110">
        <v>0.0</v>
      </c>
      <c r="CH407" s="112"/>
      <c r="CI407" s="110">
        <v>0.0</v>
      </c>
      <c r="CJ407" s="112"/>
      <c r="CK407" s="110">
        <v>0.0</v>
      </c>
      <c r="CL407" s="112"/>
      <c r="CM407" s="110">
        <v>0.0</v>
      </c>
      <c r="CN407" s="112"/>
      <c r="CO407" s="110">
        <v>0.0</v>
      </c>
      <c r="CP407" s="112"/>
      <c r="CQ407" s="110">
        <v>0.0</v>
      </c>
      <c r="CR407" s="113">
        <f t="shared" si="45"/>
        <v>4536.8</v>
      </c>
      <c r="CS407" s="113">
        <f t="shared" si="26"/>
        <v>0</v>
      </c>
      <c r="CT407" s="1"/>
      <c r="CU407" s="114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16"/>
      <c r="DH407" s="116"/>
      <c r="DI407" s="116"/>
      <c r="DJ407" s="116"/>
      <c r="DK407" s="116"/>
      <c r="DL407" s="1"/>
      <c r="DM407" s="1"/>
      <c r="DN407" s="1"/>
      <c r="DO407" s="1"/>
      <c r="DP407" s="1"/>
    </row>
    <row r="408">
      <c r="A408" s="93"/>
      <c r="B408" s="37" t="s">
        <v>149</v>
      </c>
      <c r="C408" s="208">
        <v>25414.0</v>
      </c>
      <c r="D408" s="96" t="s">
        <v>671</v>
      </c>
      <c r="E408" s="97" t="str">
        <f t="shared" si="194"/>
        <v>N/A</v>
      </c>
      <c r="F408" s="98"/>
      <c r="G408" s="98"/>
      <c r="H408" s="98"/>
      <c r="I408" s="98"/>
      <c r="J408" s="98"/>
      <c r="K408" s="99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  <c r="AB408" s="112"/>
      <c r="AC408" s="98"/>
      <c r="AD408" s="112"/>
      <c r="AE408" s="98"/>
      <c r="AF408" s="112"/>
      <c r="AG408" s="98"/>
      <c r="AH408" s="112"/>
      <c r="AI408" s="98"/>
      <c r="AJ408" s="112"/>
      <c r="AK408" s="112"/>
      <c r="AL408" s="98"/>
      <c r="AM408" s="112"/>
      <c r="AN408" s="112"/>
      <c r="AO408" s="98"/>
      <c r="AP408" s="112"/>
      <c r="AQ408" s="112"/>
      <c r="AR408" s="98"/>
      <c r="AS408" s="112"/>
      <c r="AT408" s="112"/>
      <c r="AU408" s="98"/>
      <c r="AV408" s="112"/>
      <c r="AW408" s="98"/>
      <c r="AX408" s="112"/>
      <c r="AY408" s="98"/>
      <c r="AZ408" s="112"/>
      <c r="BA408" s="98"/>
      <c r="BB408" s="112"/>
      <c r="BC408" s="112"/>
      <c r="BD408" s="98"/>
      <c r="BE408" s="48"/>
      <c r="BF408" s="112"/>
      <c r="BG408" s="98"/>
      <c r="BH408" s="107"/>
      <c r="BI408" s="112"/>
      <c r="BJ408" s="103"/>
      <c r="BK408" s="107"/>
      <c r="BL408" s="48"/>
      <c r="BM408" s="103"/>
      <c r="BN408" s="107"/>
      <c r="BO408" s="106"/>
      <c r="BP408" s="98"/>
      <c r="BQ408" s="109">
        <v>4365.6</v>
      </c>
      <c r="BR408" s="138">
        <v>4365.6</v>
      </c>
      <c r="BS408" s="107"/>
      <c r="BT408" s="48"/>
      <c r="BU408" s="103"/>
      <c r="BV408" s="107"/>
      <c r="BW408" s="117" t="str">
        <f t="shared" si="196"/>
        <v>#REF!</v>
      </c>
      <c r="BX408" s="112"/>
      <c r="BY408" s="103"/>
      <c r="BZ408" s="2"/>
      <c r="CA408" s="2"/>
      <c r="CB408" s="112"/>
      <c r="CC408" s="103"/>
      <c r="CD408" s="112"/>
      <c r="CE408" s="110">
        <v>0.0</v>
      </c>
      <c r="CF408" s="112"/>
      <c r="CG408" s="110">
        <v>0.0</v>
      </c>
      <c r="CH408" s="112"/>
      <c r="CI408" s="110">
        <v>0.0</v>
      </c>
      <c r="CJ408" s="112"/>
      <c r="CK408" s="110">
        <v>0.0</v>
      </c>
      <c r="CL408" s="112"/>
      <c r="CM408" s="110">
        <v>0.0</v>
      </c>
      <c r="CN408" s="112"/>
      <c r="CO408" s="110">
        <v>0.0</v>
      </c>
      <c r="CP408" s="112"/>
      <c r="CQ408" s="110">
        <v>0.0</v>
      </c>
      <c r="CR408" s="113">
        <f t="shared" si="45"/>
        <v>4365.6</v>
      </c>
      <c r="CS408" s="113">
        <f t="shared" si="26"/>
        <v>0</v>
      </c>
      <c r="CT408" s="1"/>
      <c r="CU408" s="205"/>
      <c r="CV408" s="1"/>
      <c r="CW408" s="1"/>
      <c r="CX408" s="1"/>
      <c r="CY408" s="1"/>
      <c r="CZ408" s="1"/>
      <c r="DA408" s="1" t="s">
        <v>672</v>
      </c>
      <c r="DB408" s="1"/>
      <c r="DC408" s="1"/>
      <c r="DD408" s="1"/>
      <c r="DE408" s="61"/>
      <c r="DF408" s="61"/>
      <c r="DG408" s="115"/>
      <c r="DH408" s="116"/>
      <c r="DI408" s="116"/>
      <c r="DJ408" s="116"/>
      <c r="DK408" s="116"/>
      <c r="DL408" s="1"/>
      <c r="DM408" s="1"/>
      <c r="DN408" s="1"/>
      <c r="DO408" s="1"/>
      <c r="DP408" s="1"/>
    </row>
    <row r="409">
      <c r="A409" s="93"/>
      <c r="B409" s="37" t="s">
        <v>149</v>
      </c>
      <c r="C409" s="208">
        <v>25415.0</v>
      </c>
      <c r="D409" s="96" t="s">
        <v>673</v>
      </c>
      <c r="E409" s="97" t="str">
        <f t="shared" si="194"/>
        <v>N/A</v>
      </c>
      <c r="F409" s="98"/>
      <c r="G409" s="98"/>
      <c r="H409" s="98"/>
      <c r="I409" s="98"/>
      <c r="J409" s="98"/>
      <c r="K409" s="99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  <c r="AB409" s="98"/>
      <c r="AC409" s="98"/>
      <c r="AD409" s="112"/>
      <c r="AE409" s="98"/>
      <c r="AF409" s="112"/>
      <c r="AG409" s="98"/>
      <c r="AH409" s="112"/>
      <c r="AI409" s="98"/>
      <c r="AJ409" s="112"/>
      <c r="AK409" s="112"/>
      <c r="AL409" s="98"/>
      <c r="AM409" s="112"/>
      <c r="AN409" s="112"/>
      <c r="AO409" s="98"/>
      <c r="AP409" s="112"/>
      <c r="AQ409" s="112"/>
      <c r="AR409" s="98"/>
      <c r="AS409" s="112"/>
      <c r="AT409" s="112"/>
      <c r="AU409" s="98"/>
      <c r="AV409" s="112"/>
      <c r="AW409" s="98"/>
      <c r="AX409" s="112"/>
      <c r="AY409" s="98"/>
      <c r="AZ409" s="112"/>
      <c r="BA409" s="98"/>
      <c r="BB409" s="112"/>
      <c r="BC409" s="112"/>
      <c r="BD409" s="98"/>
      <c r="BE409" s="48"/>
      <c r="BF409" s="112"/>
      <c r="BG409" s="98"/>
      <c r="BH409" s="107"/>
      <c r="BI409" s="112"/>
      <c r="BJ409" s="103"/>
      <c r="BK409" s="107"/>
      <c r="BL409" s="48"/>
      <c r="BM409" s="103"/>
      <c r="BN409" s="107"/>
      <c r="BO409" s="106"/>
      <c r="BP409" s="98"/>
      <c r="BQ409" s="109">
        <v>2182.8</v>
      </c>
      <c r="BR409" s="138">
        <v>2182.8</v>
      </c>
      <c r="BS409" s="107"/>
      <c r="BT409" s="48"/>
      <c r="BU409" s="103"/>
      <c r="BV409" s="107"/>
      <c r="BW409" s="117" t="str">
        <f t="shared" si="196"/>
        <v>#REF!</v>
      </c>
      <c r="BX409" s="112"/>
      <c r="BY409" s="103"/>
      <c r="BZ409" s="2"/>
      <c r="CA409" s="2"/>
      <c r="CB409" s="112"/>
      <c r="CC409" s="103"/>
      <c r="CD409" s="112"/>
      <c r="CE409" s="110">
        <v>0.0</v>
      </c>
      <c r="CF409" s="112"/>
      <c r="CG409" s="110">
        <v>0.0</v>
      </c>
      <c r="CH409" s="112"/>
      <c r="CI409" s="110">
        <v>0.0</v>
      </c>
      <c r="CJ409" s="112"/>
      <c r="CK409" s="110">
        <v>0.0</v>
      </c>
      <c r="CL409" s="112"/>
      <c r="CM409" s="110">
        <v>0.0</v>
      </c>
      <c r="CN409" s="112"/>
      <c r="CO409" s="110">
        <v>0.0</v>
      </c>
      <c r="CP409" s="112"/>
      <c r="CQ409" s="110">
        <v>0.0</v>
      </c>
      <c r="CR409" s="113">
        <f t="shared" si="45"/>
        <v>2182.8</v>
      </c>
      <c r="CS409" s="113">
        <f t="shared" si="26"/>
        <v>0</v>
      </c>
      <c r="CT409" s="1"/>
      <c r="CU409" s="114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16"/>
      <c r="DH409" s="116"/>
      <c r="DI409" s="116"/>
      <c r="DJ409" s="116"/>
      <c r="DK409" s="116"/>
      <c r="DL409" s="1"/>
      <c r="DM409" s="1"/>
      <c r="DN409" s="1"/>
      <c r="DO409" s="1"/>
      <c r="DP409" s="1"/>
    </row>
    <row r="410">
      <c r="A410" s="93"/>
      <c r="B410" s="37" t="s">
        <v>120</v>
      </c>
      <c r="C410" s="208">
        <v>25424.0</v>
      </c>
      <c r="D410" s="96" t="s">
        <v>674</v>
      </c>
      <c r="E410" s="98"/>
      <c r="F410" s="98"/>
      <c r="G410" s="98"/>
      <c r="H410" s="98"/>
      <c r="I410" s="98"/>
      <c r="J410" s="98"/>
      <c r="K410" s="99"/>
      <c r="L410" s="98"/>
      <c r="M410" s="98"/>
      <c r="N410" s="98"/>
      <c r="O410" s="98"/>
      <c r="P410" s="98"/>
      <c r="Q410" s="47"/>
      <c r="R410" s="47"/>
      <c r="S410" s="47"/>
      <c r="T410" s="122"/>
      <c r="U410" s="47"/>
      <c r="V410" s="45"/>
      <c r="W410" s="45"/>
      <c r="X410" s="101"/>
      <c r="Y410" s="103"/>
      <c r="Z410" s="45"/>
      <c r="AA410" s="103"/>
      <c r="AB410" s="45"/>
      <c r="AC410" s="103"/>
      <c r="AD410" s="45"/>
      <c r="AE410" s="103"/>
      <c r="AF410" s="47"/>
      <c r="AG410" s="103"/>
      <c r="AH410" s="47"/>
      <c r="AI410" s="103"/>
      <c r="AJ410" s="107"/>
      <c r="AK410" s="47"/>
      <c r="AL410" s="103"/>
      <c r="AM410" s="107"/>
      <c r="AN410" s="160"/>
      <c r="AO410" s="103"/>
      <c r="AP410" s="107"/>
      <c r="AQ410" s="45"/>
      <c r="AR410" s="103"/>
      <c r="AS410" s="45"/>
      <c r="AT410" s="45"/>
      <c r="AU410" s="103"/>
      <c r="AV410" s="47"/>
      <c r="AW410" s="103"/>
      <c r="AX410" s="45"/>
      <c r="AY410" s="103"/>
      <c r="AZ410" s="107"/>
      <c r="BA410" s="103"/>
      <c r="BB410" s="107"/>
      <c r="BC410" s="106"/>
      <c r="BD410" s="103"/>
      <c r="BE410" s="48"/>
      <c r="BF410" s="112"/>
      <c r="BG410" s="103"/>
      <c r="BH410" s="107"/>
      <c r="BI410" s="112"/>
      <c r="BJ410" s="103"/>
      <c r="BK410" s="107"/>
      <c r="BL410" s="107"/>
      <c r="BM410" s="103"/>
      <c r="BN410" s="107"/>
      <c r="BO410" s="107"/>
      <c r="BP410" s="103"/>
      <c r="BQ410" s="112"/>
      <c r="BR410" s="103"/>
      <c r="BS410" s="107"/>
      <c r="BT410" s="106"/>
      <c r="BU410" s="103"/>
      <c r="BV410" s="107"/>
      <c r="BW410" s="107"/>
      <c r="BX410" s="109">
        <v>8485.0</v>
      </c>
      <c r="BY410" s="110">
        <v>8485.0</v>
      </c>
      <c r="BZ410" s="2"/>
      <c r="CA410" s="2"/>
      <c r="CB410" s="112"/>
      <c r="CC410" s="103"/>
      <c r="CD410" s="112"/>
      <c r="CE410" s="103"/>
      <c r="CF410" s="112"/>
      <c r="CG410" s="103"/>
      <c r="CH410" s="112"/>
      <c r="CI410" s="103"/>
      <c r="CJ410" s="112"/>
      <c r="CK410" s="103"/>
      <c r="CL410" s="112"/>
      <c r="CM410" s="103"/>
      <c r="CN410" s="112"/>
      <c r="CO410" s="103"/>
      <c r="CP410" s="112"/>
      <c r="CQ410" s="103"/>
      <c r="CR410" s="114"/>
      <c r="CS410" s="114"/>
      <c r="CT410" s="1"/>
      <c r="CU410" s="114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16"/>
      <c r="DH410" s="116"/>
      <c r="DI410" s="116"/>
      <c r="DJ410" s="116"/>
      <c r="DK410" s="116"/>
      <c r="DL410" s="1"/>
      <c r="DM410" s="1"/>
      <c r="DN410" s="1"/>
      <c r="DO410" s="1"/>
      <c r="DP410" s="1"/>
    </row>
    <row r="411">
      <c r="A411" s="1"/>
      <c r="B411" s="37" t="s">
        <v>520</v>
      </c>
      <c r="C411" s="208">
        <v>25421.0</v>
      </c>
      <c r="D411" s="96" t="s">
        <v>675</v>
      </c>
      <c r="E411" s="97" t="str">
        <f t="shared" ref="E411:E412" si="197">IF(CS411&gt;0,"2025","N/A")</f>
        <v>2025</v>
      </c>
      <c r="F411" s="98"/>
      <c r="G411" s="98"/>
      <c r="H411" s="98"/>
      <c r="I411" s="98"/>
      <c r="J411" s="98"/>
      <c r="K411" s="99"/>
      <c r="L411" s="98"/>
      <c r="M411" s="98"/>
      <c r="N411" s="98"/>
      <c r="O411" s="98"/>
      <c r="P411" s="98"/>
      <c r="Q411" s="47"/>
      <c r="R411" s="47"/>
      <c r="S411" s="47"/>
      <c r="T411" s="122"/>
      <c r="U411" s="47"/>
      <c r="V411" s="45"/>
      <c r="W411" s="45"/>
      <c r="X411" s="101"/>
      <c r="Y411" s="103"/>
      <c r="Z411" s="45"/>
      <c r="AA411" s="103"/>
      <c r="AB411" s="45"/>
      <c r="AC411" s="103"/>
      <c r="AD411" s="45"/>
      <c r="AE411" s="103"/>
      <c r="AF411" s="47"/>
      <c r="AG411" s="103"/>
      <c r="AH411" s="47"/>
      <c r="AI411" s="103"/>
      <c r="AJ411" s="107"/>
      <c r="AK411" s="47"/>
      <c r="AL411" s="103"/>
      <c r="AM411" s="107"/>
      <c r="AN411" s="160"/>
      <c r="AO411" s="103"/>
      <c r="AP411" s="107"/>
      <c r="AQ411" s="45"/>
      <c r="AR411" s="103"/>
      <c r="AS411" s="45"/>
      <c r="AT411" s="45"/>
      <c r="AU411" s="103"/>
      <c r="AV411" s="47"/>
      <c r="AW411" s="103"/>
      <c r="AX411" s="45"/>
      <c r="AY411" s="103"/>
      <c r="AZ411" s="107"/>
      <c r="BA411" s="103"/>
      <c r="BB411" s="107"/>
      <c r="BC411" s="106"/>
      <c r="BD411" s="103"/>
      <c r="BE411" s="48"/>
      <c r="BF411" s="112"/>
      <c r="BG411" s="103"/>
      <c r="BH411" s="107"/>
      <c r="BI411" s="112"/>
      <c r="BJ411" s="103"/>
      <c r="BK411" s="107"/>
      <c r="BL411" s="107"/>
      <c r="BM411" s="103"/>
      <c r="BN411" s="107"/>
      <c r="BO411" s="107"/>
      <c r="BP411" s="103"/>
      <c r="BQ411" s="112"/>
      <c r="BR411" s="103"/>
      <c r="BS411" s="107"/>
      <c r="BT411" s="106"/>
      <c r="BU411" s="103"/>
      <c r="BV411" s="107"/>
      <c r="BW411" s="107"/>
      <c r="BX411" s="109">
        <v>8348.14</v>
      </c>
      <c r="BY411" s="110">
        <v>8348.14</v>
      </c>
      <c r="BZ411" s="2"/>
      <c r="CA411" s="2"/>
      <c r="CB411" s="112"/>
      <c r="CC411" s="103"/>
      <c r="CD411" s="112"/>
      <c r="CE411" s="103"/>
      <c r="CF411" s="112"/>
      <c r="CG411" s="103"/>
      <c r="CH411" s="112"/>
      <c r="CI411" s="103"/>
      <c r="CJ411" s="112"/>
      <c r="CK411" s="103"/>
      <c r="CL411" s="112"/>
      <c r="CM411" s="103"/>
      <c r="CN411" s="112"/>
      <c r="CO411" s="103"/>
      <c r="CP411" s="112"/>
      <c r="CQ411" s="103"/>
      <c r="CR411" s="113">
        <f t="shared" ref="CR411:CR423" si="198">$CP411+$CN411+$CL411+$CJ411+$CH411+$CF411+$CD411+$CB411+$BX411+$BT411+$BQ411+$BO411</f>
        <v>8348.14</v>
      </c>
      <c r="CS411" s="113">
        <f t="shared" ref="CS411:CS417" si="199">$CP411+$CN411+$CL411+$CJ411+$CH411+$CF411+$CD411+$CB411+$BX411</f>
        <v>8348.14</v>
      </c>
      <c r="CT411" s="1"/>
      <c r="CU411" s="114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16"/>
      <c r="DH411" s="116"/>
      <c r="DI411" s="116"/>
      <c r="DJ411" s="116"/>
      <c r="DK411" s="116"/>
      <c r="DL411" s="1"/>
      <c r="DM411" s="1"/>
      <c r="DN411" s="1"/>
      <c r="DO411" s="1"/>
      <c r="DP411" s="1"/>
    </row>
    <row r="412">
      <c r="A412" s="1"/>
      <c r="B412" s="159" t="s">
        <v>120</v>
      </c>
      <c r="C412" s="208">
        <v>25422.0</v>
      </c>
      <c r="D412" s="96" t="s">
        <v>676</v>
      </c>
      <c r="E412" s="97" t="str">
        <f t="shared" si="197"/>
        <v>2025</v>
      </c>
      <c r="F412" s="98"/>
      <c r="G412" s="98"/>
      <c r="H412" s="98"/>
      <c r="I412" s="98"/>
      <c r="J412" s="98"/>
      <c r="K412" s="99"/>
      <c r="L412" s="98"/>
      <c r="M412" s="98"/>
      <c r="N412" s="98"/>
      <c r="O412" s="98"/>
      <c r="P412" s="98"/>
      <c r="Q412" s="47"/>
      <c r="R412" s="47"/>
      <c r="S412" s="47"/>
      <c r="T412" s="122"/>
      <c r="U412" s="47"/>
      <c r="V412" s="45"/>
      <c r="W412" s="45"/>
      <c r="X412" s="101"/>
      <c r="Y412" s="103"/>
      <c r="Z412" s="45"/>
      <c r="AA412" s="103"/>
      <c r="AB412" s="45"/>
      <c r="AC412" s="103"/>
      <c r="AD412" s="45"/>
      <c r="AE412" s="103"/>
      <c r="AF412" s="47"/>
      <c r="AG412" s="103"/>
      <c r="AH412" s="47"/>
      <c r="AI412" s="103"/>
      <c r="AJ412" s="107"/>
      <c r="AK412" s="47"/>
      <c r="AL412" s="103"/>
      <c r="AM412" s="107"/>
      <c r="AN412" s="160"/>
      <c r="AO412" s="103"/>
      <c r="AP412" s="107"/>
      <c r="AQ412" s="45"/>
      <c r="AR412" s="103"/>
      <c r="AS412" s="45"/>
      <c r="AT412" s="45"/>
      <c r="AU412" s="103"/>
      <c r="AV412" s="47"/>
      <c r="AW412" s="103"/>
      <c r="AX412" s="45"/>
      <c r="AY412" s="103"/>
      <c r="AZ412" s="107"/>
      <c r="BA412" s="103"/>
      <c r="BB412" s="107"/>
      <c r="BC412" s="106"/>
      <c r="BD412" s="103"/>
      <c r="BE412" s="48"/>
      <c r="BF412" s="112"/>
      <c r="BG412" s="103"/>
      <c r="BH412" s="107"/>
      <c r="BI412" s="112"/>
      <c r="BJ412" s="103"/>
      <c r="BK412" s="107"/>
      <c r="BL412" s="107"/>
      <c r="BM412" s="103"/>
      <c r="BN412" s="107"/>
      <c r="BO412" s="107"/>
      <c r="BP412" s="103"/>
      <c r="BQ412" s="112"/>
      <c r="BR412" s="103"/>
      <c r="BS412" s="107"/>
      <c r="BT412" s="106"/>
      <c r="BU412" s="103"/>
      <c r="BV412" s="107"/>
      <c r="BW412" s="107"/>
      <c r="BX412" s="109">
        <v>5087.6</v>
      </c>
      <c r="BY412" s="110">
        <v>5087.6</v>
      </c>
      <c r="BZ412" s="2"/>
      <c r="CA412" s="2"/>
      <c r="CB412" s="112"/>
      <c r="CC412" s="103"/>
      <c r="CD412" s="112"/>
      <c r="CE412" s="103"/>
      <c r="CF412" s="112"/>
      <c r="CG412" s="103"/>
      <c r="CH412" s="112"/>
      <c r="CI412" s="103"/>
      <c r="CJ412" s="112"/>
      <c r="CK412" s="103"/>
      <c r="CL412" s="112"/>
      <c r="CM412" s="103"/>
      <c r="CN412" s="112"/>
      <c r="CO412" s="103"/>
      <c r="CP412" s="112"/>
      <c r="CQ412" s="103"/>
      <c r="CR412" s="113">
        <f t="shared" si="198"/>
        <v>5087.6</v>
      </c>
      <c r="CS412" s="113">
        <f t="shared" si="199"/>
        <v>5087.6</v>
      </c>
      <c r="CT412" s="1"/>
      <c r="CU412" s="114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16"/>
      <c r="DH412" s="116"/>
      <c r="DI412" s="116"/>
      <c r="DJ412" s="116"/>
      <c r="DK412" s="116"/>
      <c r="DL412" s="1"/>
      <c r="DM412" s="1"/>
      <c r="DN412" s="1"/>
      <c r="DO412" s="1"/>
      <c r="DP412" s="1"/>
    </row>
    <row r="413">
      <c r="A413" s="116"/>
      <c r="B413" s="260" t="s">
        <v>66</v>
      </c>
      <c r="C413" s="208">
        <v>25428.0</v>
      </c>
      <c r="D413" s="96" t="s">
        <v>677</v>
      </c>
      <c r="E413" s="98"/>
      <c r="F413" s="98"/>
      <c r="G413" s="98"/>
      <c r="H413" s="98"/>
      <c r="I413" s="98"/>
      <c r="J413" s="98"/>
      <c r="K413" s="99"/>
      <c r="L413" s="98"/>
      <c r="M413" s="98"/>
      <c r="N413" s="98"/>
      <c r="O413" s="98"/>
      <c r="P413" s="98"/>
      <c r="Q413" s="47"/>
      <c r="R413" s="47"/>
      <c r="S413" s="47"/>
      <c r="T413" s="122"/>
      <c r="U413" s="47"/>
      <c r="V413" s="45"/>
      <c r="W413" s="45"/>
      <c r="X413" s="101"/>
      <c r="Y413" s="103"/>
      <c r="Z413" s="45"/>
      <c r="AA413" s="103"/>
      <c r="AB413" s="45"/>
      <c r="AC413" s="103"/>
      <c r="AD413" s="45"/>
      <c r="AE413" s="103"/>
      <c r="AF413" s="47"/>
      <c r="AG413" s="103"/>
      <c r="AH413" s="47"/>
      <c r="AI413" s="103"/>
      <c r="AJ413" s="107"/>
      <c r="AK413" s="47"/>
      <c r="AL413" s="103"/>
      <c r="AM413" s="107"/>
      <c r="AN413" s="160"/>
      <c r="AO413" s="103"/>
      <c r="AP413" s="107"/>
      <c r="AQ413" s="45"/>
      <c r="AR413" s="103"/>
      <c r="AS413" s="45"/>
      <c r="AT413" s="45"/>
      <c r="AU413" s="103"/>
      <c r="AV413" s="47"/>
      <c r="AW413" s="103"/>
      <c r="AX413" s="45"/>
      <c r="AY413" s="103"/>
      <c r="AZ413" s="107"/>
      <c r="BA413" s="103"/>
      <c r="BB413" s="107"/>
      <c r="BC413" s="106"/>
      <c r="BD413" s="103"/>
      <c r="BE413" s="48"/>
      <c r="BF413" s="112"/>
      <c r="BG413" s="103"/>
      <c r="BH413" s="107"/>
      <c r="BI413" s="112"/>
      <c r="BJ413" s="103"/>
      <c r="BK413" s="107"/>
      <c r="BL413" s="107"/>
      <c r="BM413" s="103"/>
      <c r="BN413" s="107"/>
      <c r="BO413" s="107"/>
      <c r="BP413" s="103"/>
      <c r="BQ413" s="112"/>
      <c r="BR413" s="103"/>
      <c r="BS413" s="107"/>
      <c r="BT413" s="106"/>
      <c r="BU413" s="103"/>
      <c r="BV413" s="107"/>
      <c r="BW413" s="107"/>
      <c r="BX413" s="109">
        <v>4397.7</v>
      </c>
      <c r="BY413" s="110">
        <v>4397.7</v>
      </c>
      <c r="BZ413" s="2"/>
      <c r="CA413" s="2"/>
      <c r="CB413" s="112"/>
      <c r="CC413" s="103"/>
      <c r="CD413" s="112"/>
      <c r="CE413" s="103"/>
      <c r="CF413" s="112"/>
      <c r="CG413" s="103"/>
      <c r="CH413" s="112"/>
      <c r="CI413" s="103"/>
      <c r="CJ413" s="112"/>
      <c r="CK413" s="103"/>
      <c r="CL413" s="112"/>
      <c r="CM413" s="103"/>
      <c r="CN413" s="112"/>
      <c r="CO413" s="103"/>
      <c r="CP413" s="112"/>
      <c r="CQ413" s="103"/>
      <c r="CR413" s="113">
        <f t="shared" si="198"/>
        <v>4397.7</v>
      </c>
      <c r="CS413" s="113">
        <f t="shared" si="199"/>
        <v>4397.7</v>
      </c>
      <c r="CT413" s="1"/>
      <c r="CU413" s="114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16"/>
      <c r="DH413" s="116"/>
      <c r="DI413" s="116"/>
      <c r="DJ413" s="116"/>
      <c r="DK413" s="116"/>
      <c r="DL413" s="1"/>
      <c r="DM413" s="1"/>
      <c r="DN413" s="1"/>
      <c r="DO413" s="1"/>
      <c r="DP413" s="1"/>
    </row>
    <row r="414">
      <c r="A414" s="116"/>
      <c r="B414" s="287" t="s">
        <v>120</v>
      </c>
      <c r="C414" s="208">
        <v>25420.0</v>
      </c>
      <c r="D414" s="96" t="s">
        <v>678</v>
      </c>
      <c r="E414" s="97" t="str">
        <f>IF(CS414&gt;0,"2025","N/A")</f>
        <v>2025</v>
      </c>
      <c r="F414" s="98"/>
      <c r="G414" s="98"/>
      <c r="H414" s="98"/>
      <c r="I414" s="98"/>
      <c r="J414" s="98"/>
      <c r="K414" s="99"/>
      <c r="L414" s="98"/>
      <c r="M414" s="98"/>
      <c r="N414" s="98"/>
      <c r="O414" s="98"/>
      <c r="P414" s="45"/>
      <c r="Q414" s="100"/>
      <c r="R414" s="98"/>
      <c r="S414" s="98"/>
      <c r="T414" s="45"/>
      <c r="U414" s="45"/>
      <c r="V414" s="45"/>
      <c r="W414" s="45"/>
      <c r="X414" s="101"/>
      <c r="Y414" s="103"/>
      <c r="Z414" s="45"/>
      <c r="AA414" s="103"/>
      <c r="AB414" s="45"/>
      <c r="AC414" s="103"/>
      <c r="AD414" s="45"/>
      <c r="AE414" s="103"/>
      <c r="AF414" s="288"/>
      <c r="AG414" s="103"/>
      <c r="AH414" s="45"/>
      <c r="AI414" s="103"/>
      <c r="AJ414" s="107"/>
      <c r="AK414" s="45"/>
      <c r="AL414" s="103"/>
      <c r="AM414" s="107"/>
      <c r="AN414" s="45"/>
      <c r="AO414" s="103"/>
      <c r="AP414" s="107"/>
      <c r="AQ414" s="47"/>
      <c r="AR414" s="103"/>
      <c r="AS414" s="160"/>
      <c r="AT414" s="98"/>
      <c r="AU414" s="103"/>
      <c r="AV414" s="47"/>
      <c r="AW414" s="103"/>
      <c r="AX414" s="98"/>
      <c r="AY414" s="103"/>
      <c r="AZ414" s="107"/>
      <c r="BA414" s="103"/>
      <c r="BB414" s="107"/>
      <c r="BC414" s="107"/>
      <c r="BD414" s="103"/>
      <c r="BE414" s="48"/>
      <c r="BF414" s="107"/>
      <c r="BG414" s="103"/>
      <c r="BH414" s="107"/>
      <c r="BI414" s="107"/>
      <c r="BJ414" s="103"/>
      <c r="BK414" s="107"/>
      <c r="BL414" s="107"/>
      <c r="BM414" s="103"/>
      <c r="BN414" s="107"/>
      <c r="BO414" s="107"/>
      <c r="BP414" s="103"/>
      <c r="BQ414" s="107"/>
      <c r="BR414" s="103"/>
      <c r="BS414" s="107"/>
      <c r="BT414" s="106"/>
      <c r="BU414" s="103"/>
      <c r="BV414" s="107"/>
      <c r="BW414" s="107"/>
      <c r="BX414" s="109">
        <v>2118.6</v>
      </c>
      <c r="BY414" s="110">
        <v>2118.6</v>
      </c>
      <c r="BZ414" s="19"/>
      <c r="CA414" s="19"/>
      <c r="CB414" s="112"/>
      <c r="CC414" s="103"/>
      <c r="CD414" s="112"/>
      <c r="CE414" s="103"/>
      <c r="CF414" s="112"/>
      <c r="CG414" s="103"/>
      <c r="CH414" s="112"/>
      <c r="CI414" s="103"/>
      <c r="CJ414" s="112"/>
      <c r="CK414" s="103"/>
      <c r="CL414" s="112"/>
      <c r="CM414" s="103"/>
      <c r="CN414" s="112"/>
      <c r="CO414" s="103"/>
      <c r="CP414" s="112"/>
      <c r="CQ414" s="103"/>
      <c r="CR414" s="113">
        <f t="shared" si="198"/>
        <v>2118.6</v>
      </c>
      <c r="CS414" s="113">
        <f t="shared" si="199"/>
        <v>2118.6</v>
      </c>
      <c r="CT414" s="1"/>
      <c r="CU414" s="114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16"/>
      <c r="DH414" s="116"/>
      <c r="DI414" s="116"/>
      <c r="DJ414" s="116"/>
      <c r="DK414" s="116"/>
      <c r="DL414" s="1"/>
      <c r="DM414" s="1"/>
      <c r="DN414" s="1"/>
      <c r="DO414" s="1"/>
      <c r="DP414" s="1"/>
    </row>
    <row r="415">
      <c r="A415" s="116"/>
      <c r="B415" s="239" t="s">
        <v>679</v>
      </c>
      <c r="C415" s="208" t="s">
        <v>475</v>
      </c>
      <c r="D415" s="96" t="s">
        <v>680</v>
      </c>
      <c r="E415" s="98"/>
      <c r="F415" s="98"/>
      <c r="G415" s="98"/>
      <c r="H415" s="98"/>
      <c r="I415" s="98"/>
      <c r="J415" s="98"/>
      <c r="K415" s="99"/>
      <c r="L415" s="98"/>
      <c r="M415" s="98"/>
      <c r="N415" s="98"/>
      <c r="O415" s="98"/>
      <c r="P415" s="98"/>
      <c r="Q415" s="47"/>
      <c r="R415" s="47"/>
      <c r="S415" s="47"/>
      <c r="T415" s="47"/>
      <c r="U415" s="47"/>
      <c r="V415" s="145"/>
      <c r="W415" s="47"/>
      <c r="X415" s="101"/>
      <c r="Y415" s="47"/>
      <c r="Z415" s="47"/>
      <c r="AA415" s="103"/>
      <c r="AB415" s="47"/>
      <c r="AC415" s="103"/>
      <c r="AD415" s="47"/>
      <c r="AE415" s="103"/>
      <c r="AF415" s="47"/>
      <c r="AG415" s="103"/>
      <c r="AH415" s="47"/>
      <c r="AI415" s="103"/>
      <c r="AJ415" s="107"/>
      <c r="AK415" s="47"/>
      <c r="AL415" s="103"/>
      <c r="AM415" s="107"/>
      <c r="AN415" s="47"/>
      <c r="AO415" s="103"/>
      <c r="AP415" s="107"/>
      <c r="AQ415" s="47"/>
      <c r="AR415" s="103"/>
      <c r="AS415" s="45"/>
      <c r="AT415" s="47"/>
      <c r="AU415" s="103"/>
      <c r="AV415" s="47"/>
      <c r="AW415" s="103"/>
      <c r="AX415" s="47"/>
      <c r="AY415" s="103"/>
      <c r="AZ415" s="106"/>
      <c r="BA415" s="103"/>
      <c r="BB415" s="107"/>
      <c r="BC415" s="106"/>
      <c r="BD415" s="103"/>
      <c r="BE415" s="48"/>
      <c r="BF415" s="106"/>
      <c r="BG415" s="103"/>
      <c r="BH415" s="107"/>
      <c r="BI415" s="107"/>
      <c r="BJ415" s="103"/>
      <c r="BK415" s="107"/>
      <c r="BL415" s="106"/>
      <c r="BM415" s="103"/>
      <c r="BN415" s="107"/>
      <c r="BO415" s="107"/>
      <c r="BP415" s="103"/>
      <c r="BQ415" s="107"/>
      <c r="BR415" s="103"/>
      <c r="BS415" s="107"/>
      <c r="BT415" s="48"/>
      <c r="BU415" s="103"/>
      <c r="BV415" s="107"/>
      <c r="BW415" s="107"/>
      <c r="BX415" s="112"/>
      <c r="BY415" s="103"/>
      <c r="BZ415" s="19"/>
      <c r="CA415" s="19"/>
      <c r="CB415" s="112"/>
      <c r="CC415" s="103"/>
      <c r="CD415" s="112"/>
      <c r="CE415" s="103"/>
      <c r="CF415" s="112"/>
      <c r="CG415" s="103"/>
      <c r="CH415" s="125">
        <v>500000.0</v>
      </c>
      <c r="CI415" s="103"/>
      <c r="CJ415" s="112"/>
      <c r="CK415" s="103"/>
      <c r="CL415" s="48"/>
      <c r="CM415" s="103"/>
      <c r="CN415" s="48"/>
      <c r="CO415" s="103"/>
      <c r="CP415" s="48"/>
      <c r="CQ415" s="103"/>
      <c r="CR415" s="113">
        <f t="shared" si="198"/>
        <v>500000</v>
      </c>
      <c r="CS415" s="113">
        <f t="shared" si="199"/>
        <v>500000</v>
      </c>
      <c r="CT415" s="1"/>
      <c r="CU415" s="114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16"/>
      <c r="DH415" s="116"/>
      <c r="DI415" s="116"/>
      <c r="DJ415" s="116"/>
      <c r="DK415" s="116"/>
      <c r="DL415" s="1"/>
      <c r="DM415" s="1"/>
      <c r="DN415" s="1"/>
      <c r="DO415" s="1"/>
      <c r="DP415" s="1"/>
    </row>
    <row r="416">
      <c r="A416" s="1"/>
      <c r="B416" s="2"/>
      <c r="C416" s="2"/>
      <c r="D416" s="2"/>
      <c r="E416" s="289"/>
      <c r="F416" s="289"/>
      <c r="G416" s="289"/>
      <c r="H416" s="289"/>
      <c r="I416" s="289"/>
      <c r="J416" s="289"/>
      <c r="K416" s="289"/>
      <c r="L416" s="289"/>
      <c r="M416" s="289"/>
      <c r="N416" s="289"/>
      <c r="O416" s="289"/>
      <c r="P416" s="290">
        <f>sum(P136:P415)</f>
        <v>4252491.05</v>
      </c>
      <c r="Q416" s="291">
        <f t="shared" ref="Q416:Y416" si="200">SUM(Q165:Q408)</f>
        <v>169625.84</v>
      </c>
      <c r="R416" s="291">
        <f t="shared" si="200"/>
        <v>129059.34</v>
      </c>
      <c r="S416" s="291">
        <f t="shared" si="200"/>
        <v>93018.13</v>
      </c>
      <c r="T416" s="291">
        <f t="shared" si="200"/>
        <v>170700.26</v>
      </c>
      <c r="U416" s="291">
        <f t="shared" si="200"/>
        <v>214795.5711</v>
      </c>
      <c r="V416" s="292">
        <f t="shared" si="200"/>
        <v>317296.921</v>
      </c>
      <c r="W416" s="292">
        <f t="shared" si="200"/>
        <v>523862.502</v>
      </c>
      <c r="X416" s="292" t="str">
        <f t="shared" si="200"/>
        <v>#REF!</v>
      </c>
      <c r="Y416" s="120">
        <f t="shared" si="200"/>
        <v>524471.5</v>
      </c>
      <c r="Z416" s="292">
        <f t="shared" ref="Z416:AC416" si="201">SUM(Z163:Z410)</f>
        <v>1309362.275</v>
      </c>
      <c r="AA416" s="292">
        <f t="shared" si="201"/>
        <v>1312742.07</v>
      </c>
      <c r="AB416" s="293">
        <f t="shared" si="201"/>
        <v>950417.3</v>
      </c>
      <c r="AC416" s="120">
        <f t="shared" si="201"/>
        <v>950417.3</v>
      </c>
      <c r="AD416" s="120">
        <f t="shared" ref="AD416:AE416" si="202">SUM(AD136:AD412)</f>
        <v>1143848.88</v>
      </c>
      <c r="AE416" s="120">
        <f t="shared" si="202"/>
        <v>1143848.88</v>
      </c>
      <c r="AF416" s="120">
        <f t="shared" ref="AF416:AH416" si="203">SUM(AF136:AF415)</f>
        <v>729012.24</v>
      </c>
      <c r="AG416" s="120">
        <f t="shared" si="203"/>
        <v>733253.77</v>
      </c>
      <c r="AH416" s="120">
        <f t="shared" si="203"/>
        <v>495999.63</v>
      </c>
      <c r="AI416" s="120">
        <f>SUM(AI136:AI412)</f>
        <v>663625.61</v>
      </c>
      <c r="AJ416" s="152"/>
      <c r="AK416" s="120">
        <f>SUM(AK136:AK415)</f>
        <v>572597.81</v>
      </c>
      <c r="AL416" s="120">
        <f>SUM(AL136:AL412)</f>
        <v>575376.71</v>
      </c>
      <c r="AM416" s="124" t="str">
        <f>IFNA(SUM(AK416-VLOOKUP($D416,'2.20.24 - WIP PROJECTIONS'!$D$2:$AO$214,33,FALSE)), "JOB NOT LISTED PRV WK")</f>
        <v>#REF!</v>
      </c>
      <c r="AN416" s="120">
        <f>SUM(AN136:AN415)</f>
        <v>2060445.52</v>
      </c>
      <c r="AO416" s="120">
        <f>SUM(AO136:AO412)</f>
        <v>2060445.52</v>
      </c>
      <c r="AP416" s="152"/>
      <c r="AQ416" s="120">
        <f t="shared" ref="AQ416:AR416" si="204">SUM(AQ39:AQ415)</f>
        <v>732161.99</v>
      </c>
      <c r="AR416" s="120">
        <f t="shared" si="204"/>
        <v>677407.55</v>
      </c>
      <c r="AS416" s="152"/>
      <c r="AT416" s="120">
        <f>SUM(AT39:AT415)</f>
        <v>1081441</v>
      </c>
      <c r="AU416" s="120">
        <f>SUM(AU39:AU412)</f>
        <v>1084281</v>
      </c>
      <c r="AV416" s="120">
        <f t="shared" ref="AV416:BE416" si="205">SUM(AV39:AV415)</f>
        <v>635727.6</v>
      </c>
      <c r="AW416" s="120">
        <f t="shared" si="205"/>
        <v>635727.6</v>
      </c>
      <c r="AX416" s="120">
        <f t="shared" si="205"/>
        <v>1054085.34</v>
      </c>
      <c r="AY416" s="120">
        <f t="shared" si="205"/>
        <v>1056583.34</v>
      </c>
      <c r="AZ416" s="120">
        <f t="shared" si="205"/>
        <v>549991.47</v>
      </c>
      <c r="BA416" s="120">
        <f t="shared" si="205"/>
        <v>549990.47</v>
      </c>
      <c r="BB416" s="130" t="str">
        <f t="shared" si="205"/>
        <v>#REF!</v>
      </c>
      <c r="BC416" s="120">
        <f t="shared" si="205"/>
        <v>992803.8</v>
      </c>
      <c r="BD416" s="120">
        <f t="shared" si="205"/>
        <v>992793.8</v>
      </c>
      <c r="BE416" s="130" t="str">
        <f t="shared" si="205"/>
        <v>#REF!</v>
      </c>
      <c r="BF416" s="120">
        <f>SUM(BF4:BF415)</f>
        <v>1091625.56</v>
      </c>
      <c r="BG416" s="120">
        <f>SUM(BG39:BG415)</f>
        <v>257639.73</v>
      </c>
      <c r="BH416" s="120" t="str">
        <f>sum(BH39:BH415)</f>
        <v>#REF!</v>
      </c>
      <c r="BI416" s="120">
        <f>SUM(BI4:BI415)</f>
        <v>1175565.39</v>
      </c>
      <c r="BJ416" s="120">
        <f t="shared" ref="BJ416:BK416" si="206">SUM(BJ39:BJ415)</f>
        <v>163540.29</v>
      </c>
      <c r="BK416" s="120" t="str">
        <f t="shared" si="206"/>
        <v>#REF!</v>
      </c>
      <c r="BL416" s="120">
        <f t="shared" ref="BL416:BU416" si="207">SUM(BL4:BL415)</f>
        <v>820922.19</v>
      </c>
      <c r="BM416" s="120">
        <f t="shared" si="207"/>
        <v>820918.19</v>
      </c>
      <c r="BN416" s="120" t="str">
        <f t="shared" si="207"/>
        <v>#REF!</v>
      </c>
      <c r="BO416" s="120">
        <f t="shared" si="207"/>
        <v>764813.23</v>
      </c>
      <c r="BP416" s="120">
        <f t="shared" si="207"/>
        <v>758359.63</v>
      </c>
      <c r="BQ416" s="120">
        <f t="shared" si="207"/>
        <v>901004.89</v>
      </c>
      <c r="BR416" s="120">
        <f t="shared" si="207"/>
        <v>857243.5</v>
      </c>
      <c r="BS416" s="120" t="str">
        <f t="shared" si="207"/>
        <v>#REF!</v>
      </c>
      <c r="BT416" s="120">
        <f t="shared" si="207"/>
        <v>1606050.303</v>
      </c>
      <c r="BU416" s="120">
        <f t="shared" si="207"/>
        <v>1606050.3</v>
      </c>
      <c r="BV416" s="152"/>
      <c r="BW416" s="120" t="str">
        <f t="shared" ref="BW416:CQ416" si="208">SUM(BW4:BW415)</f>
        <v>#REF!</v>
      </c>
      <c r="BX416" s="120">
        <f t="shared" si="208"/>
        <v>1813863.21</v>
      </c>
      <c r="BY416" s="120">
        <f t="shared" si="208"/>
        <v>1796512.31</v>
      </c>
      <c r="BZ416" s="120">
        <f t="shared" si="208"/>
        <v>0</v>
      </c>
      <c r="CA416" s="294">
        <f t="shared" si="208"/>
        <v>0</v>
      </c>
      <c r="CB416" s="120">
        <f t="shared" si="208"/>
        <v>1861455.25</v>
      </c>
      <c r="CC416" s="120">
        <f t="shared" si="208"/>
        <v>1861455.25</v>
      </c>
      <c r="CD416" s="120">
        <f t="shared" si="208"/>
        <v>1615022.05</v>
      </c>
      <c r="CE416" s="120">
        <f t="shared" si="208"/>
        <v>616605.46</v>
      </c>
      <c r="CF416" s="120">
        <f t="shared" si="208"/>
        <v>2050307.72</v>
      </c>
      <c r="CG416" s="120">
        <f t="shared" si="208"/>
        <v>0</v>
      </c>
      <c r="CH416" s="120">
        <f t="shared" si="208"/>
        <v>2054114.71</v>
      </c>
      <c r="CI416" s="120">
        <f t="shared" si="208"/>
        <v>0</v>
      </c>
      <c r="CJ416" s="120">
        <f t="shared" si="208"/>
        <v>150003</v>
      </c>
      <c r="CK416" s="120">
        <f t="shared" si="208"/>
        <v>0</v>
      </c>
      <c r="CL416" s="120">
        <f t="shared" si="208"/>
        <v>150001</v>
      </c>
      <c r="CM416" s="120">
        <f t="shared" si="208"/>
        <v>0</v>
      </c>
      <c r="CN416" s="120">
        <f t="shared" si="208"/>
        <v>150000</v>
      </c>
      <c r="CO416" s="120">
        <f t="shared" si="208"/>
        <v>0</v>
      </c>
      <c r="CP416" s="120">
        <f t="shared" si="208"/>
        <v>150000</v>
      </c>
      <c r="CQ416" s="120">
        <f t="shared" si="208"/>
        <v>0</v>
      </c>
      <c r="CR416" s="113">
        <f t="shared" si="198"/>
        <v>13266635.36</v>
      </c>
      <c r="CS416" s="113">
        <f t="shared" si="199"/>
        <v>9994766.94</v>
      </c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</row>
    <row r="417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19"/>
      <c r="X417" s="19"/>
      <c r="Y417" s="19"/>
      <c r="Z417" s="19"/>
      <c r="AA417" s="295"/>
      <c r="AB417" s="295"/>
      <c r="AC417" s="295"/>
      <c r="AD417" s="295"/>
      <c r="AE417" s="295"/>
      <c r="AF417" s="295"/>
      <c r="AG417" s="120" t="s">
        <v>681</v>
      </c>
      <c r="AH417" s="120">
        <v>834739.16</v>
      </c>
      <c r="AI417" s="295"/>
      <c r="AJ417" s="295"/>
      <c r="AK417" s="130">
        <v>1251616.96</v>
      </c>
      <c r="AL417" s="295"/>
      <c r="AM417" s="295"/>
      <c r="AN417" s="120">
        <v>2531229.87</v>
      </c>
      <c r="AO417" s="295"/>
      <c r="AP417" s="295"/>
      <c r="AQ417" s="120">
        <v>918588.43</v>
      </c>
      <c r="AR417" s="295"/>
      <c r="AS417" s="295"/>
      <c r="AT417" s="120">
        <v>1110651.2</v>
      </c>
      <c r="AU417" s="295"/>
      <c r="AV417" s="120">
        <v>716836.98</v>
      </c>
      <c r="AW417" s="295"/>
      <c r="AX417" s="120">
        <v>1187962.89</v>
      </c>
      <c r="AY417" s="295"/>
      <c r="AZ417" s="120">
        <v>860774.51</v>
      </c>
      <c r="BA417" s="295"/>
      <c r="BB417" s="295"/>
      <c r="BC417" s="120">
        <f>BC416</f>
        <v>992803.8</v>
      </c>
      <c r="BD417" s="295"/>
      <c r="BE417" s="295"/>
      <c r="BF417" s="120">
        <f>BF416</f>
        <v>1091625.56</v>
      </c>
      <c r="BG417" s="295"/>
      <c r="BH417" s="41"/>
      <c r="BI417" s="120">
        <f>BI416</f>
        <v>1175565.39</v>
      </c>
      <c r="BJ417" s="295"/>
      <c r="BK417" s="41"/>
      <c r="BL417" s="120">
        <f>BL416</f>
        <v>820922.19</v>
      </c>
      <c r="BM417" s="295"/>
      <c r="BN417" s="2"/>
      <c r="BO417" s="120">
        <f>BO416</f>
        <v>764813.23</v>
      </c>
      <c r="BP417" s="152"/>
      <c r="BQ417" s="120">
        <f>BQ416</f>
        <v>901004.89</v>
      </c>
      <c r="BR417" s="152"/>
      <c r="BS417" s="152"/>
      <c r="BT417" s="120">
        <f>BT416</f>
        <v>1606050.303</v>
      </c>
      <c r="BU417" s="152"/>
      <c r="BV417" s="152"/>
      <c r="BW417" s="152"/>
      <c r="BX417" s="152"/>
      <c r="BY417" s="152"/>
      <c r="BZ417" s="152"/>
      <c r="CA417" s="152"/>
      <c r="CB417" s="152"/>
      <c r="CC417" s="152"/>
      <c r="CD417" s="152"/>
      <c r="CE417" s="152"/>
      <c r="CF417" s="152"/>
      <c r="CG417" s="152"/>
      <c r="CH417" s="152"/>
      <c r="CI417" s="152"/>
      <c r="CJ417" s="152"/>
      <c r="CK417" s="152"/>
      <c r="CL417" s="152"/>
      <c r="CM417" s="152"/>
      <c r="CN417" s="152"/>
      <c r="CO417" s="152"/>
      <c r="CP417" s="152"/>
      <c r="CQ417" s="152"/>
      <c r="CR417" s="113">
        <f t="shared" si="198"/>
        <v>3271868.423</v>
      </c>
      <c r="CS417" s="113">
        <f t="shared" si="199"/>
        <v>0</v>
      </c>
      <c r="CT417" s="1"/>
      <c r="CU417" s="114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</row>
    <row r="418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19"/>
      <c r="X418" s="19"/>
      <c r="Y418" s="296" t="s">
        <v>682</v>
      </c>
      <c r="Z418" s="296">
        <f>sum(Z416,AB416,AD416,AF416)</f>
        <v>4132640.695</v>
      </c>
      <c r="AA418" s="295"/>
      <c r="AB418" s="295"/>
      <c r="AC418" s="295"/>
      <c r="AD418" s="295"/>
      <c r="AE418" s="295"/>
      <c r="AF418" s="295"/>
      <c r="AG418" s="295"/>
      <c r="AH418" s="295"/>
      <c r="AI418" s="295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132" t="s">
        <v>683</v>
      </c>
      <c r="AU418" s="296">
        <v>6843000.0</v>
      </c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07">
        <f t="shared" si="198"/>
        <v>0</v>
      </c>
      <c r="CS418" s="1"/>
      <c r="CT418" s="1"/>
      <c r="CU418" s="114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</row>
    <row r="419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97">
        <v>406448.28</v>
      </c>
      <c r="S419" s="2"/>
      <c r="T419" s="2"/>
      <c r="U419" s="2"/>
      <c r="V419" s="2"/>
      <c r="W419" s="19"/>
      <c r="X419" s="19"/>
      <c r="Y419" s="296" t="s">
        <v>684</v>
      </c>
      <c r="Z419" s="296">
        <v>6130768.4</v>
      </c>
      <c r="AA419" s="295"/>
      <c r="AB419" s="295"/>
      <c r="AC419" s="295"/>
      <c r="AD419" s="295"/>
      <c r="AE419" s="295"/>
      <c r="AF419" s="132" t="s">
        <v>685</v>
      </c>
      <c r="AG419" s="296">
        <v>4500.0</v>
      </c>
      <c r="AH419" s="295"/>
      <c r="AI419" s="295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132" t="s">
        <v>686</v>
      </c>
      <c r="AU419" s="296">
        <f>AU418/6</f>
        <v>1140500</v>
      </c>
      <c r="AV419" s="19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07">
        <f t="shared" si="198"/>
        <v>0</v>
      </c>
      <c r="CS419" s="1"/>
      <c r="CT419" s="1"/>
      <c r="CU419" s="114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</row>
    <row r="420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19"/>
      <c r="X420" s="19"/>
      <c r="Y420" s="296" t="s">
        <v>687</v>
      </c>
      <c r="Z420" s="296">
        <f>sum(Z418:Z419)</f>
        <v>10263409.09</v>
      </c>
      <c r="AA420" s="295"/>
      <c r="AB420" s="295"/>
      <c r="AC420" s="298">
        <v>1499372.45</v>
      </c>
      <c r="AD420" s="295"/>
      <c r="AE420" s="295"/>
      <c r="AF420" s="2"/>
      <c r="AG420" s="19"/>
      <c r="AH420" s="295"/>
      <c r="AI420" s="295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132" t="s">
        <v>688</v>
      </c>
      <c r="AU420" s="296">
        <f>AU418*2</f>
        <v>13686000</v>
      </c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19"/>
      <c r="BI420" s="19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07">
        <f t="shared" si="198"/>
        <v>0</v>
      </c>
      <c r="CS420" s="1"/>
      <c r="CT420" s="1"/>
      <c r="CU420" s="114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</row>
    <row r="42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19"/>
      <c r="X421" s="19"/>
      <c r="Y421" s="19"/>
      <c r="Z421" s="296">
        <v>1.19E7</v>
      </c>
      <c r="AA421" s="295"/>
      <c r="AB421" s="295"/>
      <c r="AC421" s="295"/>
      <c r="AD421" s="295"/>
      <c r="AE421" s="295"/>
      <c r="AF421" s="2"/>
      <c r="AG421" s="295"/>
      <c r="AH421" s="295"/>
      <c r="AI421" s="295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19"/>
      <c r="BI421" s="19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07">
        <f t="shared" si="198"/>
        <v>0</v>
      </c>
      <c r="CS421" s="1"/>
      <c r="CT421" s="1"/>
      <c r="CU421" s="114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</row>
    <row r="42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19"/>
      <c r="X422" s="19"/>
      <c r="Y422" s="19"/>
      <c r="Z422" s="296">
        <f>Z421-Z420</f>
        <v>1636590.905</v>
      </c>
      <c r="AA422" s="295"/>
      <c r="AB422" s="295"/>
      <c r="AC422" s="120">
        <f>AC416-AC420</f>
        <v>-548955.15</v>
      </c>
      <c r="AD422" s="295"/>
      <c r="AE422" s="295"/>
      <c r="AF422" s="2"/>
      <c r="AG422" s="19"/>
      <c r="AH422" s="295"/>
      <c r="AI422" s="295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19"/>
      <c r="BI422" s="19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07">
        <f t="shared" si="198"/>
        <v>0</v>
      </c>
      <c r="CS422" s="1"/>
      <c r="CT422" s="1"/>
      <c r="CU422" s="114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</row>
    <row r="42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99" t="s">
        <v>689</v>
      </c>
      <c r="R423" s="300"/>
      <c r="S423" s="300"/>
      <c r="T423" s="301"/>
      <c r="U423" s="2"/>
      <c r="V423" s="2"/>
      <c r="W423" s="19"/>
      <c r="X423" s="19"/>
      <c r="Y423" s="19"/>
      <c r="Z423" s="19"/>
      <c r="AA423" s="295"/>
      <c r="AB423" s="295"/>
      <c r="AC423" s="295"/>
      <c r="AD423" s="295"/>
      <c r="AE423" s="295"/>
      <c r="AF423" s="295"/>
      <c r="AG423" s="295"/>
      <c r="AH423" s="295"/>
      <c r="AI423" s="295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07">
        <f t="shared" si="198"/>
        <v>0</v>
      </c>
      <c r="CS423" s="1"/>
      <c r="CT423" s="1"/>
      <c r="CU423" s="114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</row>
    <row r="424">
      <c r="A424" s="1"/>
      <c r="B424" s="1"/>
      <c r="C424" s="1"/>
      <c r="D424" s="114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302"/>
      <c r="R424" s="303"/>
      <c r="S424" s="303"/>
      <c r="T424" s="304"/>
      <c r="U424" s="1"/>
      <c r="V424" s="1"/>
      <c r="W424" s="114"/>
      <c r="X424" s="114"/>
      <c r="Y424" s="114"/>
      <c r="Z424" s="114"/>
      <c r="AA424" s="305"/>
      <c r="AB424" s="305"/>
      <c r="AC424" s="305"/>
      <c r="AD424" s="305"/>
      <c r="AE424" s="305"/>
      <c r="AF424" s="305"/>
      <c r="AG424" s="305"/>
      <c r="AH424" s="305"/>
      <c r="AI424" s="305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14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306" t="s">
        <v>690</v>
      </c>
      <c r="R425" s="307"/>
      <c r="S425" s="308" t="s">
        <v>691</v>
      </c>
      <c r="T425" s="307"/>
      <c r="U425" s="1"/>
      <c r="V425" s="1"/>
      <c r="W425" s="114"/>
      <c r="X425" s="114"/>
      <c r="Y425" s="114"/>
      <c r="Z425" s="114"/>
      <c r="AA425" s="305"/>
      <c r="AB425" s="305"/>
      <c r="AC425" s="305"/>
      <c r="AD425" s="305"/>
      <c r="AE425" s="305"/>
      <c r="AF425" s="305"/>
      <c r="AG425" s="305"/>
      <c r="AH425" s="305"/>
      <c r="AI425" s="305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14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309" t="s">
        <v>692</v>
      </c>
      <c r="R426" s="310"/>
      <c r="S426" s="311" t="s">
        <v>693</v>
      </c>
      <c r="T426" s="312" t="s">
        <v>694</v>
      </c>
      <c r="U426" s="1"/>
      <c r="V426" s="1"/>
      <c r="W426" s="114"/>
      <c r="X426" s="114"/>
      <c r="Y426" s="114"/>
      <c r="Z426" s="114"/>
      <c r="AA426" s="305"/>
      <c r="AB426" s="305"/>
      <c r="AC426" s="305"/>
      <c r="AD426" s="305"/>
      <c r="AE426" s="305"/>
      <c r="AF426" s="305"/>
      <c r="AG426" s="305"/>
      <c r="AH426" s="305"/>
      <c r="AI426" s="305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14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313" t="s">
        <v>695</v>
      </c>
      <c r="R427" s="314" t="s">
        <v>696</v>
      </c>
      <c r="S427" s="313" t="s">
        <v>697</v>
      </c>
      <c r="T427" s="314" t="s">
        <v>698</v>
      </c>
      <c r="U427" s="1"/>
      <c r="V427" s="1"/>
      <c r="W427" s="114"/>
      <c r="X427" s="114"/>
      <c r="Y427" s="114"/>
      <c r="Z427" s="114"/>
      <c r="AA427" s="305"/>
      <c r="AB427" s="305"/>
      <c r="AC427" s="305"/>
      <c r="AD427" s="305"/>
      <c r="AE427" s="305"/>
      <c r="AF427" s="305"/>
      <c r="AG427" s="305"/>
      <c r="AH427" s="305"/>
      <c r="AI427" s="305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14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313" t="s">
        <v>699</v>
      </c>
      <c r="R428" s="314" t="s">
        <v>700</v>
      </c>
      <c r="S428" s="313" t="s">
        <v>701</v>
      </c>
      <c r="T428" s="314" t="s">
        <v>698</v>
      </c>
      <c r="U428" s="1"/>
      <c r="V428" s="1"/>
      <c r="W428" s="114"/>
      <c r="X428" s="114"/>
      <c r="Y428" s="114"/>
      <c r="Z428" s="114"/>
      <c r="AA428" s="305"/>
      <c r="AB428" s="305"/>
      <c r="AC428" s="305"/>
      <c r="AD428" s="305"/>
      <c r="AE428" s="305"/>
      <c r="AF428" s="305"/>
      <c r="AG428" s="305"/>
      <c r="AH428" s="305"/>
      <c r="AI428" s="305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14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</row>
    <row r="429">
      <c r="A429" s="116"/>
      <c r="B429" s="116"/>
      <c r="C429" s="116"/>
      <c r="D429" s="11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313" t="s">
        <v>702</v>
      </c>
      <c r="R429" s="314" t="s">
        <v>698</v>
      </c>
      <c r="S429" s="313" t="s">
        <v>703</v>
      </c>
      <c r="T429" s="314" t="s">
        <v>704</v>
      </c>
      <c r="U429" s="1"/>
      <c r="V429" s="1"/>
      <c r="W429" s="114"/>
      <c r="X429" s="114"/>
      <c r="Y429" s="114"/>
      <c r="Z429" s="114"/>
      <c r="AA429" s="305"/>
      <c r="AB429" s="305"/>
      <c r="AC429" s="305"/>
      <c r="AD429" s="305"/>
      <c r="AE429" s="305"/>
      <c r="AF429" s="305"/>
      <c r="AG429" s="305"/>
      <c r="AH429" s="305"/>
      <c r="AI429" s="305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14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</row>
    <row r="430">
      <c r="A430" s="116"/>
      <c r="B430" s="116"/>
      <c r="C430" s="116"/>
      <c r="D430" s="11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315" t="s">
        <v>705</v>
      </c>
      <c r="R430" s="316"/>
      <c r="S430" s="317" t="s">
        <v>706</v>
      </c>
      <c r="T430" s="318" t="s">
        <v>707</v>
      </c>
      <c r="U430" s="1"/>
      <c r="V430" s="1"/>
      <c r="W430" s="114"/>
      <c r="X430" s="114"/>
      <c r="Y430" s="114"/>
      <c r="Z430" s="114"/>
      <c r="AA430" s="305"/>
      <c r="AB430" s="305"/>
      <c r="AC430" s="305"/>
      <c r="AD430" s="305"/>
      <c r="AE430" s="305"/>
      <c r="AF430" s="305"/>
      <c r="AG430" s="305"/>
      <c r="AH430" s="305"/>
      <c r="AI430" s="305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14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</row>
    <row r="431">
      <c r="A431" s="116"/>
      <c r="B431" s="116"/>
      <c r="C431" s="116"/>
      <c r="D431" s="11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313" t="s">
        <v>708</v>
      </c>
      <c r="R431" s="314" t="s">
        <v>709</v>
      </c>
      <c r="S431" s="319"/>
      <c r="T431" s="320"/>
      <c r="U431" s="1"/>
      <c r="V431" s="1"/>
      <c r="W431" s="114"/>
      <c r="X431" s="114"/>
      <c r="Y431" s="114"/>
      <c r="Z431" s="114"/>
      <c r="AA431" s="305"/>
      <c r="AB431" s="305"/>
      <c r="AC431" s="305"/>
      <c r="AD431" s="305"/>
      <c r="AE431" s="305"/>
      <c r="AF431" s="305"/>
      <c r="AG431" s="305"/>
      <c r="AH431" s="305"/>
      <c r="AI431" s="305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14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</row>
    <row r="432">
      <c r="A432" s="116"/>
      <c r="B432" s="116"/>
      <c r="C432" s="116"/>
      <c r="D432" s="11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313" t="s">
        <v>710</v>
      </c>
      <c r="R432" s="314" t="s">
        <v>711</v>
      </c>
      <c r="S432" s="321" t="s">
        <v>712</v>
      </c>
      <c r="T432" s="307"/>
      <c r="U432" s="1"/>
      <c r="V432" s="1"/>
      <c r="W432" s="114"/>
      <c r="X432" s="114"/>
      <c r="Y432" s="114"/>
      <c r="Z432" s="114"/>
      <c r="AA432" s="305"/>
      <c r="AB432" s="305"/>
      <c r="AC432" s="305"/>
      <c r="AD432" s="305"/>
      <c r="AE432" s="305"/>
      <c r="AF432" s="305"/>
      <c r="AG432" s="305"/>
      <c r="AH432" s="305"/>
      <c r="AI432" s="305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14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</row>
    <row r="433">
      <c r="A433" s="116"/>
      <c r="B433" s="116"/>
      <c r="C433" s="116"/>
      <c r="D433" s="11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313" t="s">
        <v>713</v>
      </c>
      <c r="R433" s="314" t="s">
        <v>698</v>
      </c>
      <c r="S433" s="322" t="s">
        <v>714</v>
      </c>
      <c r="T433" s="323" t="s">
        <v>715</v>
      </c>
      <c r="U433" s="1"/>
      <c r="V433" s="1"/>
      <c r="W433" s="114"/>
      <c r="X433" s="114"/>
      <c r="Y433" s="114"/>
      <c r="Z433" s="114"/>
      <c r="AA433" s="305"/>
      <c r="AB433" s="305"/>
      <c r="AC433" s="305"/>
      <c r="AD433" s="305"/>
      <c r="AE433" s="305"/>
      <c r="AF433" s="305"/>
      <c r="AG433" s="305"/>
      <c r="AH433" s="305"/>
      <c r="AI433" s="305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14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</row>
    <row r="434">
      <c r="A434" s="116"/>
      <c r="B434" s="116"/>
      <c r="C434" s="116"/>
      <c r="D434" s="11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315" t="s">
        <v>716</v>
      </c>
      <c r="R434" s="316"/>
      <c r="S434" s="313" t="s">
        <v>717</v>
      </c>
      <c r="T434" s="314" t="s">
        <v>718</v>
      </c>
      <c r="U434" s="1"/>
      <c r="V434" s="1"/>
      <c r="W434" s="114"/>
      <c r="X434" s="114"/>
      <c r="Y434" s="114"/>
      <c r="Z434" s="114"/>
      <c r="AA434" s="305"/>
      <c r="AB434" s="305"/>
      <c r="AC434" s="305"/>
      <c r="AD434" s="305"/>
      <c r="AE434" s="305"/>
      <c r="AF434" s="305"/>
      <c r="AG434" s="305"/>
      <c r="AH434" s="305"/>
      <c r="AI434" s="305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14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</row>
    <row r="435">
      <c r="A435" s="116"/>
      <c r="B435" s="116"/>
      <c r="C435" s="116"/>
      <c r="D435" s="116"/>
      <c r="E435" s="324"/>
      <c r="F435" s="325">
        <v>15806.83</v>
      </c>
      <c r="G435" s="202" t="s">
        <v>719</v>
      </c>
      <c r="H435" s="1"/>
      <c r="I435" s="1"/>
      <c r="J435" s="1"/>
      <c r="K435" s="1"/>
      <c r="L435" s="1"/>
      <c r="M435" s="1"/>
      <c r="N435" s="1"/>
      <c r="O435" s="1"/>
      <c r="P435" s="1"/>
      <c r="Q435" s="313" t="s">
        <v>720</v>
      </c>
      <c r="R435" s="314" t="s">
        <v>721</v>
      </c>
      <c r="S435" s="313" t="s">
        <v>382</v>
      </c>
      <c r="T435" s="314" t="s">
        <v>722</v>
      </c>
      <c r="U435" s="1"/>
      <c r="V435" s="1"/>
      <c r="W435" s="114"/>
      <c r="X435" s="114"/>
      <c r="Y435" s="114"/>
      <c r="Z435" s="114"/>
      <c r="AA435" s="305"/>
      <c r="AB435" s="305"/>
      <c r="AC435" s="305"/>
      <c r="AD435" s="305"/>
      <c r="AE435" s="305"/>
      <c r="AF435" s="305"/>
      <c r="AG435" s="305"/>
      <c r="AH435" s="305"/>
      <c r="AI435" s="305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14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</row>
    <row r="436">
      <c r="A436" s="116"/>
      <c r="B436" s="116"/>
      <c r="C436" s="116"/>
      <c r="D436" s="116"/>
      <c r="E436" s="324"/>
      <c r="F436" s="325">
        <v>8378.1</v>
      </c>
      <c r="G436" s="202" t="s">
        <v>719</v>
      </c>
      <c r="H436" s="1"/>
      <c r="I436" s="1"/>
      <c r="J436" s="1"/>
      <c r="K436" s="1"/>
      <c r="L436" s="1"/>
      <c r="M436" s="1"/>
      <c r="N436" s="1"/>
      <c r="O436" s="1"/>
      <c r="P436" s="1"/>
      <c r="Q436" s="313" t="s">
        <v>723</v>
      </c>
      <c r="R436" s="314" t="s">
        <v>724</v>
      </c>
      <c r="S436" s="313" t="s">
        <v>725</v>
      </c>
      <c r="T436" s="314" t="s">
        <v>726</v>
      </c>
      <c r="U436" s="1"/>
      <c r="V436" s="1"/>
      <c r="W436" s="114"/>
      <c r="X436" s="114"/>
      <c r="Y436" s="114"/>
      <c r="Z436" s="114"/>
      <c r="AA436" s="305"/>
      <c r="AB436" s="305"/>
      <c r="AC436" s="305"/>
      <c r="AD436" s="305"/>
      <c r="AE436" s="305"/>
      <c r="AF436" s="305"/>
      <c r="AG436" s="305"/>
      <c r="AH436" s="305"/>
      <c r="AI436" s="305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14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</row>
    <row r="437">
      <c r="A437" s="116"/>
      <c r="B437" s="116"/>
      <c r="C437" s="116"/>
      <c r="D437" s="116"/>
      <c r="E437" s="326"/>
      <c r="F437" s="327">
        <v>5275.25</v>
      </c>
      <c r="G437" s="202" t="s">
        <v>727</v>
      </c>
      <c r="H437" s="1"/>
      <c r="I437" s="1"/>
      <c r="J437" s="1"/>
      <c r="K437" s="1"/>
      <c r="L437" s="1"/>
      <c r="M437" s="1"/>
      <c r="N437" s="1"/>
      <c r="O437" s="1"/>
      <c r="P437" s="1"/>
      <c r="Q437" s="317" t="s">
        <v>728</v>
      </c>
      <c r="R437" s="318" t="s">
        <v>729</v>
      </c>
      <c r="S437" s="317" t="s">
        <v>730</v>
      </c>
      <c r="T437" s="318" t="s">
        <v>731</v>
      </c>
      <c r="U437" s="1"/>
      <c r="V437" s="1"/>
      <c r="W437" s="114"/>
      <c r="X437" s="114"/>
      <c r="Y437" s="114"/>
      <c r="Z437" s="114"/>
      <c r="AA437" s="305"/>
      <c r="AB437" s="305"/>
      <c r="AC437" s="305"/>
      <c r="AD437" s="305"/>
      <c r="AE437" s="305"/>
      <c r="AF437" s="305"/>
      <c r="AG437" s="305"/>
      <c r="AH437" s="305"/>
      <c r="AI437" s="305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14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</row>
    <row r="438">
      <c r="A438" s="116"/>
      <c r="B438" s="116"/>
      <c r="C438" s="116"/>
      <c r="D438" s="11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328"/>
      <c r="R438" s="329"/>
      <c r="S438" s="330" t="s">
        <v>732</v>
      </c>
      <c r="T438" s="312" t="s">
        <v>698</v>
      </c>
      <c r="U438" s="1"/>
      <c r="V438" s="1"/>
      <c r="W438" s="114"/>
      <c r="X438" s="114"/>
      <c r="Y438" s="114"/>
      <c r="Z438" s="114"/>
      <c r="AA438" s="305"/>
      <c r="AB438" s="305"/>
      <c r="AC438" s="305"/>
      <c r="AD438" s="305"/>
      <c r="AE438" s="305"/>
      <c r="AF438" s="305"/>
      <c r="AG438" s="305"/>
      <c r="AH438" s="305"/>
      <c r="AI438" s="305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14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</row>
    <row r="439">
      <c r="A439" s="116"/>
      <c r="B439" s="116"/>
      <c r="C439" s="116"/>
      <c r="D439" s="11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331"/>
      <c r="R439" s="332"/>
      <c r="S439" s="333" t="s">
        <v>733</v>
      </c>
      <c r="T439" s="314" t="s">
        <v>698</v>
      </c>
      <c r="U439" s="1"/>
      <c r="V439" s="1"/>
      <c r="W439" s="114"/>
      <c r="X439" s="114"/>
      <c r="Y439" s="114"/>
      <c r="Z439" s="114"/>
      <c r="AA439" s="305"/>
      <c r="AB439" s="305"/>
      <c r="AC439" s="305"/>
      <c r="AD439" s="305"/>
      <c r="AE439" s="305"/>
      <c r="AF439" s="305"/>
      <c r="AG439" s="305"/>
      <c r="AH439" s="305"/>
      <c r="AI439" s="305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14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</row>
    <row r="440">
      <c r="A440" s="116"/>
      <c r="B440" s="116"/>
      <c r="C440" s="116"/>
      <c r="D440" s="11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331"/>
      <c r="R440" s="332"/>
      <c r="S440" s="333" t="s">
        <v>734</v>
      </c>
      <c r="T440" s="314" t="s">
        <v>707</v>
      </c>
      <c r="U440" s="1"/>
      <c r="V440" s="1"/>
      <c r="W440" s="114"/>
      <c r="X440" s="114"/>
      <c r="Y440" s="114"/>
      <c r="Z440" s="114"/>
      <c r="AA440" s="305"/>
      <c r="AB440" s="305"/>
      <c r="AC440" s="305"/>
      <c r="AD440" s="305"/>
      <c r="AE440" s="305"/>
      <c r="AF440" s="305"/>
      <c r="AG440" s="305"/>
      <c r="AH440" s="305"/>
      <c r="AI440" s="305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14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334"/>
      <c r="R441" s="335"/>
      <c r="S441" s="335"/>
      <c r="T441" s="336"/>
      <c r="U441" s="1"/>
      <c r="V441" s="1"/>
      <c r="W441" s="114"/>
      <c r="X441" s="114"/>
      <c r="Y441" s="114"/>
      <c r="Z441" s="114"/>
      <c r="AA441" s="305"/>
      <c r="AB441" s="305"/>
      <c r="AC441" s="305"/>
      <c r="AD441" s="305"/>
      <c r="AE441" s="305"/>
      <c r="AF441" s="305"/>
      <c r="AG441" s="305"/>
      <c r="AH441" s="305"/>
      <c r="AI441" s="305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14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14"/>
      <c r="X442" s="114"/>
      <c r="Y442" s="114"/>
      <c r="Z442" s="114"/>
      <c r="AA442" s="305"/>
      <c r="AB442" s="305"/>
      <c r="AC442" s="305"/>
      <c r="AD442" s="305"/>
      <c r="AE442" s="305"/>
      <c r="AF442" s="305"/>
      <c r="AG442" s="305"/>
      <c r="AH442" s="305"/>
      <c r="AI442" s="305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14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14"/>
      <c r="X443" s="114"/>
      <c r="Y443" s="114"/>
      <c r="Z443" s="114"/>
      <c r="AA443" s="305"/>
      <c r="AB443" s="305"/>
      <c r="AC443" s="305"/>
      <c r="AD443" s="305"/>
      <c r="AE443" s="305"/>
      <c r="AF443" s="305"/>
      <c r="AG443" s="305"/>
      <c r="AH443" s="305"/>
      <c r="AI443" s="305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14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14"/>
      <c r="X444" s="114"/>
      <c r="Y444" s="114"/>
      <c r="Z444" s="114"/>
      <c r="AA444" s="305"/>
      <c r="AB444" s="305"/>
      <c r="AC444" s="305"/>
      <c r="AD444" s="305"/>
      <c r="AE444" s="305"/>
      <c r="AF444" s="305"/>
      <c r="AG444" s="305"/>
      <c r="AH444" s="305"/>
      <c r="AI444" s="305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14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14"/>
      <c r="X445" s="114"/>
      <c r="Y445" s="114"/>
      <c r="Z445" s="114"/>
      <c r="AA445" s="305"/>
      <c r="AB445" s="305"/>
      <c r="AC445" s="305"/>
      <c r="AD445" s="305"/>
      <c r="AE445" s="305"/>
      <c r="AF445" s="305"/>
      <c r="AG445" s="305"/>
      <c r="AH445" s="305"/>
      <c r="AI445" s="305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14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14"/>
      <c r="X446" s="114"/>
      <c r="Y446" s="114"/>
      <c r="Z446" s="114"/>
      <c r="AA446" s="305"/>
      <c r="AB446" s="305"/>
      <c r="AC446" s="305"/>
      <c r="AD446" s="305"/>
      <c r="AE446" s="305"/>
      <c r="AF446" s="305"/>
      <c r="AG446" s="305"/>
      <c r="AH446" s="305"/>
      <c r="AI446" s="305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14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14"/>
      <c r="X447" s="114"/>
      <c r="Y447" s="114"/>
      <c r="Z447" s="114"/>
      <c r="AA447" s="305"/>
      <c r="AB447" s="305"/>
      <c r="AC447" s="305"/>
      <c r="AD447" s="305"/>
      <c r="AE447" s="305"/>
      <c r="AF447" s="305"/>
      <c r="AG447" s="305"/>
      <c r="AH447" s="305"/>
      <c r="AI447" s="305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14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14"/>
      <c r="X448" s="114"/>
      <c r="Y448" s="114"/>
      <c r="Z448" s="114"/>
      <c r="AA448" s="305"/>
      <c r="AB448" s="305"/>
      <c r="AC448" s="305"/>
      <c r="AD448" s="305"/>
      <c r="AE448" s="305"/>
      <c r="AF448" s="305"/>
      <c r="AG448" s="305"/>
      <c r="AH448" s="305"/>
      <c r="AI448" s="305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14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14"/>
      <c r="X449" s="114"/>
      <c r="Y449" s="114"/>
      <c r="Z449" s="114"/>
      <c r="AA449" s="305"/>
      <c r="AB449" s="305"/>
      <c r="AC449" s="305"/>
      <c r="AD449" s="305"/>
      <c r="AE449" s="305"/>
      <c r="AF449" s="305"/>
      <c r="AG449" s="305"/>
      <c r="AH449" s="305"/>
      <c r="AI449" s="305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14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14"/>
      <c r="X450" s="114"/>
      <c r="Y450" s="114"/>
      <c r="Z450" s="114"/>
      <c r="AA450" s="305"/>
      <c r="AB450" s="305"/>
      <c r="AC450" s="305"/>
      <c r="AD450" s="305"/>
      <c r="AE450" s="305"/>
      <c r="AF450" s="305"/>
      <c r="AG450" s="305"/>
      <c r="AH450" s="305"/>
      <c r="AI450" s="305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14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14"/>
      <c r="X451" s="114"/>
      <c r="Y451" s="114"/>
      <c r="Z451" s="114"/>
      <c r="AA451" s="305"/>
      <c r="AB451" s="305"/>
      <c r="AC451" s="305"/>
      <c r="AD451" s="305"/>
      <c r="AE451" s="305"/>
      <c r="AF451" s="305"/>
      <c r="AG451" s="305"/>
      <c r="AH451" s="305"/>
      <c r="AI451" s="305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14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14"/>
      <c r="X452" s="114"/>
      <c r="Y452" s="114"/>
      <c r="Z452" s="114"/>
      <c r="AA452" s="305"/>
      <c r="AB452" s="305"/>
      <c r="AC452" s="305"/>
      <c r="AD452" s="305"/>
      <c r="AE452" s="305"/>
      <c r="AF452" s="305"/>
      <c r="AG452" s="305"/>
      <c r="AH452" s="305"/>
      <c r="AI452" s="305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14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14"/>
      <c r="X453" s="114"/>
      <c r="Y453" s="114"/>
      <c r="Z453" s="114"/>
      <c r="AA453" s="305"/>
      <c r="AB453" s="305"/>
      <c r="AC453" s="305"/>
      <c r="AD453" s="305"/>
      <c r="AE453" s="305"/>
      <c r="AF453" s="305"/>
      <c r="AG453" s="305"/>
      <c r="AH453" s="305"/>
      <c r="AI453" s="305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14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14"/>
      <c r="X454" s="114"/>
      <c r="Y454" s="114"/>
      <c r="Z454" s="114"/>
      <c r="AA454" s="305"/>
      <c r="AB454" s="305"/>
      <c r="AC454" s="305"/>
      <c r="AD454" s="305"/>
      <c r="AE454" s="305"/>
      <c r="AF454" s="305"/>
      <c r="AG454" s="305"/>
      <c r="AH454" s="305"/>
      <c r="AI454" s="305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14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14"/>
      <c r="X455" s="114"/>
      <c r="Y455" s="114"/>
      <c r="Z455" s="114"/>
      <c r="AA455" s="305"/>
      <c r="AB455" s="305"/>
      <c r="AC455" s="305"/>
      <c r="AD455" s="305"/>
      <c r="AE455" s="305"/>
      <c r="AF455" s="305"/>
      <c r="AG455" s="305"/>
      <c r="AH455" s="305"/>
      <c r="AI455" s="305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14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14"/>
      <c r="X456" s="114"/>
      <c r="Y456" s="114"/>
      <c r="Z456" s="114"/>
      <c r="AA456" s="305"/>
      <c r="AB456" s="305"/>
      <c r="AC456" s="305"/>
      <c r="AD456" s="305"/>
      <c r="AE456" s="305"/>
      <c r="AF456" s="305"/>
      <c r="AG456" s="305"/>
      <c r="AH456" s="305"/>
      <c r="AI456" s="305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14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14"/>
      <c r="X457" s="114"/>
      <c r="Y457" s="114"/>
      <c r="Z457" s="114"/>
      <c r="AA457" s="305"/>
      <c r="AB457" s="305"/>
      <c r="AC457" s="305"/>
      <c r="AD457" s="305"/>
      <c r="AE457" s="305"/>
      <c r="AF457" s="305"/>
      <c r="AG457" s="305"/>
      <c r="AH457" s="305"/>
      <c r="AI457" s="305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14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14"/>
      <c r="X458" s="114"/>
      <c r="Y458" s="114"/>
      <c r="Z458" s="114"/>
      <c r="AA458" s="305"/>
      <c r="AB458" s="305"/>
      <c r="AC458" s="305"/>
      <c r="AD458" s="305"/>
      <c r="AE458" s="305"/>
      <c r="AF458" s="305"/>
      <c r="AG458" s="305"/>
      <c r="AH458" s="305"/>
      <c r="AI458" s="305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14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14"/>
      <c r="X459" s="114"/>
      <c r="Y459" s="114"/>
      <c r="Z459" s="114"/>
      <c r="AA459" s="305"/>
      <c r="AB459" s="305"/>
      <c r="AC459" s="305"/>
      <c r="AD459" s="305"/>
      <c r="AE459" s="305"/>
      <c r="AF459" s="305"/>
      <c r="AG459" s="305"/>
      <c r="AH459" s="305"/>
      <c r="AI459" s="305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14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14"/>
      <c r="X460" s="114"/>
      <c r="Y460" s="114"/>
      <c r="Z460" s="114"/>
      <c r="AA460" s="305"/>
      <c r="AB460" s="305"/>
      <c r="AC460" s="305"/>
      <c r="AD460" s="305"/>
      <c r="AE460" s="305"/>
      <c r="AF460" s="305"/>
      <c r="AG460" s="305"/>
      <c r="AH460" s="305"/>
      <c r="AI460" s="305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14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14"/>
      <c r="X461" s="114"/>
      <c r="Y461" s="114"/>
      <c r="Z461" s="114"/>
      <c r="AA461" s="305"/>
      <c r="AB461" s="305"/>
      <c r="AC461" s="305"/>
      <c r="AD461" s="305"/>
      <c r="AE461" s="305"/>
      <c r="AF461" s="305"/>
      <c r="AG461" s="305"/>
      <c r="AH461" s="305"/>
      <c r="AI461" s="305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14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14"/>
      <c r="X462" s="114"/>
      <c r="Y462" s="114"/>
      <c r="Z462" s="114"/>
      <c r="AA462" s="305"/>
      <c r="AB462" s="305"/>
      <c r="AC462" s="305"/>
      <c r="AD462" s="305"/>
      <c r="AE462" s="305"/>
      <c r="AF462" s="305"/>
      <c r="AG462" s="305"/>
      <c r="AH462" s="305"/>
      <c r="AI462" s="305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14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14"/>
      <c r="X463" s="114"/>
      <c r="Y463" s="114"/>
      <c r="Z463" s="114"/>
      <c r="AA463" s="305"/>
      <c r="AB463" s="305"/>
      <c r="AC463" s="305"/>
      <c r="AD463" s="305"/>
      <c r="AE463" s="305"/>
      <c r="AF463" s="305"/>
      <c r="AG463" s="305"/>
      <c r="AH463" s="305"/>
      <c r="AI463" s="305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14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14"/>
      <c r="X464" s="114"/>
      <c r="Y464" s="114"/>
      <c r="Z464" s="114"/>
      <c r="AA464" s="305"/>
      <c r="AB464" s="305"/>
      <c r="AC464" s="305"/>
      <c r="AD464" s="305"/>
      <c r="AE464" s="305"/>
      <c r="AF464" s="305"/>
      <c r="AG464" s="305"/>
      <c r="AH464" s="305"/>
      <c r="AI464" s="305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14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14"/>
      <c r="X465" s="114"/>
      <c r="Y465" s="114"/>
      <c r="Z465" s="114"/>
      <c r="AA465" s="305"/>
      <c r="AB465" s="305"/>
      <c r="AC465" s="305"/>
      <c r="AD465" s="305"/>
      <c r="AE465" s="305"/>
      <c r="AF465" s="305"/>
      <c r="AG465" s="305"/>
      <c r="AH465" s="305"/>
      <c r="AI465" s="305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14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14"/>
      <c r="X466" s="114"/>
      <c r="Y466" s="114"/>
      <c r="Z466" s="114"/>
      <c r="AA466" s="305"/>
      <c r="AB466" s="305"/>
      <c r="AC466" s="305"/>
      <c r="AD466" s="305"/>
      <c r="AE466" s="305"/>
      <c r="AF466" s="305"/>
      <c r="AG466" s="305"/>
      <c r="AH466" s="305"/>
      <c r="AI466" s="305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14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14"/>
      <c r="X467" s="114"/>
      <c r="Y467" s="114"/>
      <c r="Z467" s="114"/>
      <c r="AA467" s="305"/>
      <c r="AB467" s="305"/>
      <c r="AC467" s="305"/>
      <c r="AD467" s="305"/>
      <c r="AE467" s="305"/>
      <c r="AF467" s="305"/>
      <c r="AG467" s="305"/>
      <c r="AH467" s="305"/>
      <c r="AI467" s="305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14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14"/>
      <c r="X468" s="114"/>
      <c r="Y468" s="114"/>
      <c r="Z468" s="114"/>
      <c r="AA468" s="305"/>
      <c r="AB468" s="305"/>
      <c r="AC468" s="305"/>
      <c r="AD468" s="305"/>
      <c r="AE468" s="305"/>
      <c r="AF468" s="305"/>
      <c r="AG468" s="305"/>
      <c r="AH468" s="305"/>
      <c r="AI468" s="305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14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14"/>
      <c r="X469" s="114"/>
      <c r="Y469" s="114"/>
      <c r="Z469" s="114"/>
      <c r="AA469" s="305"/>
      <c r="AB469" s="305"/>
      <c r="AC469" s="305"/>
      <c r="AD469" s="305"/>
      <c r="AE469" s="305"/>
      <c r="AF469" s="305"/>
      <c r="AG469" s="305"/>
      <c r="AH469" s="305"/>
      <c r="AI469" s="305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14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14"/>
      <c r="X470" s="114"/>
      <c r="Y470" s="114"/>
      <c r="Z470" s="114"/>
      <c r="AA470" s="305"/>
      <c r="AB470" s="305"/>
      <c r="AC470" s="305"/>
      <c r="AD470" s="305"/>
      <c r="AE470" s="305"/>
      <c r="AF470" s="305"/>
      <c r="AG470" s="305"/>
      <c r="AH470" s="305"/>
      <c r="AI470" s="305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14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14"/>
      <c r="X471" s="114"/>
      <c r="Y471" s="114"/>
      <c r="Z471" s="114"/>
      <c r="AA471" s="305"/>
      <c r="AB471" s="305"/>
      <c r="AC471" s="305"/>
      <c r="AD471" s="305"/>
      <c r="AE471" s="305"/>
      <c r="AF471" s="305"/>
      <c r="AG471" s="305"/>
      <c r="AH471" s="305"/>
      <c r="AI471" s="305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14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14"/>
      <c r="X472" s="114"/>
      <c r="Y472" s="114"/>
      <c r="Z472" s="114"/>
      <c r="AA472" s="305"/>
      <c r="AB472" s="305"/>
      <c r="AC472" s="305"/>
      <c r="AD472" s="305"/>
      <c r="AE472" s="305"/>
      <c r="AF472" s="305"/>
      <c r="AG472" s="305"/>
      <c r="AH472" s="305"/>
      <c r="AI472" s="305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14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14"/>
      <c r="X473" s="114"/>
      <c r="Y473" s="114"/>
      <c r="Z473" s="114"/>
      <c r="AA473" s="305"/>
      <c r="AB473" s="305"/>
      <c r="AC473" s="305"/>
      <c r="AD473" s="305"/>
      <c r="AE473" s="305"/>
      <c r="AF473" s="305"/>
      <c r="AG473" s="305"/>
      <c r="AH473" s="305"/>
      <c r="AI473" s="305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14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14"/>
      <c r="X474" s="114"/>
      <c r="Y474" s="114"/>
      <c r="Z474" s="114"/>
      <c r="AA474" s="305"/>
      <c r="AB474" s="305"/>
      <c r="AC474" s="305"/>
      <c r="AD474" s="305"/>
      <c r="AE474" s="305"/>
      <c r="AF474" s="305"/>
      <c r="AG474" s="305"/>
      <c r="AH474" s="305"/>
      <c r="AI474" s="305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14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14"/>
      <c r="X475" s="114"/>
      <c r="Y475" s="114"/>
      <c r="Z475" s="114"/>
      <c r="AA475" s="305"/>
      <c r="AB475" s="305"/>
      <c r="AC475" s="305"/>
      <c r="AD475" s="305"/>
      <c r="AE475" s="305"/>
      <c r="AF475" s="305"/>
      <c r="AG475" s="305"/>
      <c r="AH475" s="305"/>
      <c r="AI475" s="305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14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14"/>
      <c r="X476" s="114"/>
      <c r="Y476" s="114"/>
      <c r="Z476" s="114"/>
      <c r="AA476" s="305"/>
      <c r="AB476" s="305"/>
      <c r="AC476" s="305"/>
      <c r="AD476" s="305"/>
      <c r="AE476" s="305"/>
      <c r="AF476" s="305"/>
      <c r="AG476" s="305"/>
      <c r="AH476" s="305"/>
      <c r="AI476" s="305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14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14"/>
      <c r="X477" s="114"/>
      <c r="Y477" s="114"/>
      <c r="Z477" s="114"/>
      <c r="AA477" s="305"/>
      <c r="AB477" s="305"/>
      <c r="AC477" s="305"/>
      <c r="AD477" s="305"/>
      <c r="AE477" s="305"/>
      <c r="AF477" s="305"/>
      <c r="AG477" s="305"/>
      <c r="AH477" s="305"/>
      <c r="AI477" s="305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14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14"/>
      <c r="X478" s="114"/>
      <c r="Y478" s="114"/>
      <c r="Z478" s="114"/>
      <c r="AA478" s="305"/>
      <c r="AB478" s="305"/>
      <c r="AC478" s="305"/>
      <c r="AD478" s="305"/>
      <c r="AE478" s="305"/>
      <c r="AF478" s="305"/>
      <c r="AG478" s="305"/>
      <c r="AH478" s="305"/>
      <c r="AI478" s="305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14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14"/>
      <c r="X479" s="114"/>
      <c r="Y479" s="114"/>
      <c r="Z479" s="114"/>
      <c r="AA479" s="305"/>
      <c r="AB479" s="305"/>
      <c r="AC479" s="305"/>
      <c r="AD479" s="305"/>
      <c r="AE479" s="305"/>
      <c r="AF479" s="305"/>
      <c r="AG479" s="305"/>
      <c r="AH479" s="305"/>
      <c r="AI479" s="305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14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14"/>
      <c r="X480" s="114"/>
      <c r="Y480" s="114"/>
      <c r="Z480" s="114"/>
      <c r="AA480" s="305"/>
      <c r="AB480" s="305"/>
      <c r="AC480" s="305"/>
      <c r="AD480" s="305"/>
      <c r="AE480" s="305"/>
      <c r="AF480" s="305"/>
      <c r="AG480" s="305"/>
      <c r="AH480" s="305"/>
      <c r="AI480" s="305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14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14"/>
      <c r="X481" s="114"/>
      <c r="Y481" s="114"/>
      <c r="Z481" s="114"/>
      <c r="AA481" s="305"/>
      <c r="AB481" s="305"/>
      <c r="AC481" s="305"/>
      <c r="AD481" s="305"/>
      <c r="AE481" s="305"/>
      <c r="AF481" s="305"/>
      <c r="AG481" s="305"/>
      <c r="AH481" s="305"/>
      <c r="AI481" s="305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14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14"/>
      <c r="X482" s="114"/>
      <c r="Y482" s="114"/>
      <c r="Z482" s="114"/>
      <c r="AA482" s="305"/>
      <c r="AB482" s="305"/>
      <c r="AC482" s="305"/>
      <c r="AD482" s="305"/>
      <c r="AE482" s="305"/>
      <c r="AF482" s="305"/>
      <c r="AG482" s="305"/>
      <c r="AH482" s="305"/>
      <c r="AI482" s="305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14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14"/>
      <c r="X483" s="114"/>
      <c r="Y483" s="114"/>
      <c r="Z483" s="114"/>
      <c r="AA483" s="305"/>
      <c r="AB483" s="305"/>
      <c r="AC483" s="305"/>
      <c r="AD483" s="305"/>
      <c r="AE483" s="305"/>
      <c r="AF483" s="305"/>
      <c r="AG483" s="305"/>
      <c r="AH483" s="305"/>
      <c r="AI483" s="305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14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14"/>
      <c r="X484" s="114"/>
      <c r="Y484" s="114"/>
      <c r="Z484" s="114"/>
      <c r="AA484" s="305"/>
      <c r="AB484" s="305"/>
      <c r="AC484" s="305"/>
      <c r="AD484" s="305"/>
      <c r="AE484" s="305"/>
      <c r="AF484" s="305"/>
      <c r="AG484" s="305"/>
      <c r="AH484" s="305"/>
      <c r="AI484" s="305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14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14"/>
      <c r="X485" s="114"/>
      <c r="Y485" s="114"/>
      <c r="Z485" s="114"/>
      <c r="AA485" s="305"/>
      <c r="AB485" s="305"/>
      <c r="AC485" s="305"/>
      <c r="AD485" s="305"/>
      <c r="AE485" s="305"/>
      <c r="AF485" s="305"/>
      <c r="AG485" s="305"/>
      <c r="AH485" s="305"/>
      <c r="AI485" s="305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14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14"/>
      <c r="X486" s="114"/>
      <c r="Y486" s="114"/>
      <c r="Z486" s="114"/>
      <c r="AA486" s="305"/>
      <c r="AB486" s="305"/>
      <c r="AC486" s="305"/>
      <c r="AD486" s="305"/>
      <c r="AE486" s="305"/>
      <c r="AF486" s="305"/>
      <c r="AG486" s="305"/>
      <c r="AH486" s="305"/>
      <c r="AI486" s="305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14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14"/>
      <c r="X487" s="114"/>
      <c r="Y487" s="114"/>
      <c r="Z487" s="114"/>
      <c r="AA487" s="305"/>
      <c r="AB487" s="305"/>
      <c r="AC487" s="305"/>
      <c r="AD487" s="305"/>
      <c r="AE487" s="305"/>
      <c r="AF487" s="305"/>
      <c r="AG487" s="305"/>
      <c r="AH487" s="305"/>
      <c r="AI487" s="305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14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14"/>
      <c r="X488" s="114"/>
      <c r="Y488" s="114"/>
      <c r="Z488" s="114"/>
      <c r="AA488" s="305"/>
      <c r="AB488" s="305"/>
      <c r="AC488" s="305"/>
      <c r="AD488" s="305"/>
      <c r="AE488" s="305"/>
      <c r="AF488" s="305"/>
      <c r="AG488" s="305"/>
      <c r="AH488" s="305"/>
      <c r="AI488" s="305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14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14"/>
      <c r="X489" s="114"/>
      <c r="Y489" s="114"/>
      <c r="Z489" s="114"/>
      <c r="AA489" s="305"/>
      <c r="AB489" s="305"/>
      <c r="AC489" s="305"/>
      <c r="AD489" s="305"/>
      <c r="AE489" s="305"/>
      <c r="AF489" s="305"/>
      <c r="AG489" s="305"/>
      <c r="AH489" s="305"/>
      <c r="AI489" s="305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14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14"/>
      <c r="X490" s="114"/>
      <c r="Y490" s="114"/>
      <c r="Z490" s="114"/>
      <c r="AA490" s="305"/>
      <c r="AB490" s="305"/>
      <c r="AC490" s="305"/>
      <c r="AD490" s="305"/>
      <c r="AE490" s="305"/>
      <c r="AF490" s="305"/>
      <c r="AG490" s="305"/>
      <c r="AH490" s="305"/>
      <c r="AI490" s="305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14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14"/>
      <c r="X491" s="114"/>
      <c r="Y491" s="114"/>
      <c r="Z491" s="114"/>
      <c r="AA491" s="305"/>
      <c r="AB491" s="305"/>
      <c r="AC491" s="305"/>
      <c r="AD491" s="305"/>
      <c r="AE491" s="305"/>
      <c r="AF491" s="305"/>
      <c r="AG491" s="305"/>
      <c r="AH491" s="305"/>
      <c r="AI491" s="305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14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14"/>
      <c r="X492" s="114"/>
      <c r="Y492" s="114"/>
      <c r="Z492" s="114"/>
      <c r="AA492" s="305"/>
      <c r="AB492" s="305"/>
      <c r="AC492" s="305"/>
      <c r="AD492" s="305"/>
      <c r="AE492" s="305"/>
      <c r="AF492" s="305"/>
      <c r="AG492" s="305"/>
      <c r="AH492" s="305"/>
      <c r="AI492" s="305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14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14"/>
      <c r="X493" s="114"/>
      <c r="Y493" s="114"/>
      <c r="Z493" s="114"/>
      <c r="AA493" s="305"/>
      <c r="AB493" s="305"/>
      <c r="AC493" s="305"/>
      <c r="AD493" s="305"/>
      <c r="AE493" s="305"/>
      <c r="AF493" s="305"/>
      <c r="AG493" s="305"/>
      <c r="AH493" s="305"/>
      <c r="AI493" s="305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14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14"/>
      <c r="X494" s="114"/>
      <c r="Y494" s="114"/>
      <c r="Z494" s="114"/>
      <c r="AA494" s="305"/>
      <c r="AB494" s="305"/>
      <c r="AC494" s="305"/>
      <c r="AD494" s="305"/>
      <c r="AE494" s="305"/>
      <c r="AF494" s="305"/>
      <c r="AG494" s="305"/>
      <c r="AH494" s="305"/>
      <c r="AI494" s="305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14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14"/>
      <c r="X495" s="114"/>
      <c r="Y495" s="114"/>
      <c r="Z495" s="114"/>
      <c r="AA495" s="305"/>
      <c r="AB495" s="305"/>
      <c r="AC495" s="305"/>
      <c r="AD495" s="305"/>
      <c r="AE495" s="305"/>
      <c r="AF495" s="305"/>
      <c r="AG495" s="305"/>
      <c r="AH495" s="305"/>
      <c r="AI495" s="305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14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14"/>
      <c r="X496" s="114"/>
      <c r="Y496" s="114"/>
      <c r="Z496" s="114"/>
      <c r="AA496" s="305"/>
      <c r="AB496" s="305"/>
      <c r="AC496" s="305"/>
      <c r="AD496" s="305"/>
      <c r="AE496" s="305"/>
      <c r="AF496" s="305"/>
      <c r="AG496" s="305"/>
      <c r="AH496" s="305"/>
      <c r="AI496" s="305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14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14"/>
      <c r="X497" s="114"/>
      <c r="Y497" s="114"/>
      <c r="Z497" s="114"/>
      <c r="AA497" s="305"/>
      <c r="AB497" s="305"/>
      <c r="AC497" s="305"/>
      <c r="AD497" s="305"/>
      <c r="AE497" s="305"/>
      <c r="AF497" s="305"/>
      <c r="AG497" s="305"/>
      <c r="AH497" s="305"/>
      <c r="AI497" s="305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14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14"/>
      <c r="X498" s="114"/>
      <c r="Y498" s="114"/>
      <c r="Z498" s="114"/>
      <c r="AA498" s="305"/>
      <c r="AB498" s="305"/>
      <c r="AC498" s="305"/>
      <c r="AD498" s="305"/>
      <c r="AE498" s="305"/>
      <c r="AF498" s="305"/>
      <c r="AG498" s="305"/>
      <c r="AH498" s="305"/>
      <c r="AI498" s="305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14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14"/>
      <c r="X499" s="114"/>
      <c r="Y499" s="114"/>
      <c r="Z499" s="114"/>
      <c r="AA499" s="305"/>
      <c r="AB499" s="305"/>
      <c r="AC499" s="305"/>
      <c r="AD499" s="305"/>
      <c r="AE499" s="305"/>
      <c r="AF499" s="305"/>
      <c r="AG499" s="305"/>
      <c r="AH499" s="305"/>
      <c r="AI499" s="305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14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14"/>
      <c r="X500" s="114"/>
      <c r="Y500" s="114"/>
      <c r="Z500" s="114"/>
      <c r="AA500" s="305"/>
      <c r="AB500" s="305"/>
      <c r="AC500" s="305"/>
      <c r="AD500" s="305"/>
      <c r="AE500" s="305"/>
      <c r="AF500" s="305"/>
      <c r="AG500" s="305"/>
      <c r="AH500" s="305"/>
      <c r="AI500" s="305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14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14"/>
      <c r="X501" s="114"/>
      <c r="Y501" s="114"/>
      <c r="Z501" s="114"/>
      <c r="AA501" s="305"/>
      <c r="AB501" s="305"/>
      <c r="AC501" s="305"/>
      <c r="AD501" s="305"/>
      <c r="AE501" s="305"/>
      <c r="AF501" s="305"/>
      <c r="AG501" s="305"/>
      <c r="AH501" s="305"/>
      <c r="AI501" s="305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14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14"/>
      <c r="X502" s="114"/>
      <c r="Y502" s="114"/>
      <c r="Z502" s="114"/>
      <c r="AA502" s="305"/>
      <c r="AB502" s="305"/>
      <c r="AC502" s="305"/>
      <c r="AD502" s="305"/>
      <c r="AE502" s="305"/>
      <c r="AF502" s="305"/>
      <c r="AG502" s="305"/>
      <c r="AH502" s="305"/>
      <c r="AI502" s="305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14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14"/>
      <c r="X503" s="114"/>
      <c r="Y503" s="114"/>
      <c r="Z503" s="114"/>
      <c r="AA503" s="305"/>
      <c r="AB503" s="305"/>
      <c r="AC503" s="305"/>
      <c r="AD503" s="305"/>
      <c r="AE503" s="305"/>
      <c r="AF503" s="305"/>
      <c r="AG503" s="305"/>
      <c r="AH503" s="305"/>
      <c r="AI503" s="305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14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14"/>
      <c r="X504" s="114"/>
      <c r="Y504" s="114"/>
      <c r="Z504" s="114"/>
      <c r="AA504" s="305"/>
      <c r="AB504" s="305"/>
      <c r="AC504" s="305"/>
      <c r="AD504" s="305"/>
      <c r="AE504" s="305"/>
      <c r="AF504" s="305"/>
      <c r="AG504" s="305"/>
      <c r="AH504" s="305"/>
      <c r="AI504" s="305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14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14"/>
      <c r="X505" s="114"/>
      <c r="Y505" s="114"/>
      <c r="Z505" s="114"/>
      <c r="AA505" s="305"/>
      <c r="AB505" s="305"/>
      <c r="AC505" s="305"/>
      <c r="AD505" s="305"/>
      <c r="AE505" s="305"/>
      <c r="AF505" s="305"/>
      <c r="AG505" s="305"/>
      <c r="AH505" s="305"/>
      <c r="AI505" s="305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14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14"/>
      <c r="X506" s="114"/>
      <c r="Y506" s="114"/>
      <c r="Z506" s="114"/>
      <c r="AA506" s="305"/>
      <c r="AB506" s="305"/>
      <c r="AC506" s="305"/>
      <c r="AD506" s="305"/>
      <c r="AE506" s="305"/>
      <c r="AF506" s="305"/>
      <c r="AG506" s="305"/>
      <c r="AH506" s="305"/>
      <c r="AI506" s="305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14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14"/>
      <c r="X507" s="114"/>
      <c r="Y507" s="114"/>
      <c r="Z507" s="114"/>
      <c r="AA507" s="305"/>
      <c r="AB507" s="305"/>
      <c r="AC507" s="305"/>
      <c r="AD507" s="305"/>
      <c r="AE507" s="305"/>
      <c r="AF507" s="305"/>
      <c r="AG507" s="305"/>
      <c r="AH507" s="305"/>
      <c r="AI507" s="305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14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14"/>
      <c r="X508" s="114"/>
      <c r="Y508" s="114"/>
      <c r="Z508" s="114"/>
      <c r="AA508" s="305"/>
      <c r="AB508" s="305"/>
      <c r="AC508" s="305"/>
      <c r="AD508" s="305"/>
      <c r="AE508" s="305"/>
      <c r="AF508" s="305"/>
      <c r="AG508" s="305"/>
      <c r="AH508" s="305"/>
      <c r="AI508" s="305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14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14"/>
      <c r="X509" s="114"/>
      <c r="Y509" s="114"/>
      <c r="Z509" s="114"/>
      <c r="AA509" s="305"/>
      <c r="AB509" s="305"/>
      <c r="AC509" s="305"/>
      <c r="AD509" s="305"/>
      <c r="AE509" s="305"/>
      <c r="AF509" s="305"/>
      <c r="AG509" s="305"/>
      <c r="AH509" s="305"/>
      <c r="AI509" s="305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14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14"/>
      <c r="X510" s="114"/>
      <c r="Y510" s="114"/>
      <c r="Z510" s="114"/>
      <c r="AA510" s="305"/>
      <c r="AB510" s="305"/>
      <c r="AC510" s="305"/>
      <c r="AD510" s="305"/>
      <c r="AE510" s="305"/>
      <c r="AF510" s="305"/>
      <c r="AG510" s="305"/>
      <c r="AH510" s="305"/>
      <c r="AI510" s="305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14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14"/>
      <c r="X511" s="114"/>
      <c r="Y511" s="114"/>
      <c r="Z511" s="114"/>
      <c r="AA511" s="305"/>
      <c r="AB511" s="305"/>
      <c r="AC511" s="305"/>
      <c r="AD511" s="305"/>
      <c r="AE511" s="305"/>
      <c r="AF511" s="305"/>
      <c r="AG511" s="305"/>
      <c r="AH511" s="305"/>
      <c r="AI511" s="305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14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14"/>
      <c r="X512" s="114"/>
      <c r="Y512" s="114"/>
      <c r="Z512" s="114"/>
      <c r="AA512" s="305"/>
      <c r="AB512" s="305"/>
      <c r="AC512" s="305"/>
      <c r="AD512" s="305"/>
      <c r="AE512" s="305"/>
      <c r="AF512" s="305"/>
      <c r="AG512" s="305"/>
      <c r="AH512" s="305"/>
      <c r="AI512" s="305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14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14"/>
      <c r="X513" s="114"/>
      <c r="Y513" s="114"/>
      <c r="Z513" s="114"/>
      <c r="AA513" s="305"/>
      <c r="AB513" s="305"/>
      <c r="AC513" s="305"/>
      <c r="AD513" s="305"/>
      <c r="AE513" s="305"/>
      <c r="AF513" s="305"/>
      <c r="AG513" s="305"/>
      <c r="AH513" s="305"/>
      <c r="AI513" s="305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14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14"/>
      <c r="X514" s="114"/>
      <c r="Y514" s="114"/>
      <c r="Z514" s="114"/>
      <c r="AA514" s="305"/>
      <c r="AB514" s="305"/>
      <c r="AC514" s="305"/>
      <c r="AD514" s="305"/>
      <c r="AE514" s="305"/>
      <c r="AF514" s="305"/>
      <c r="AG514" s="305"/>
      <c r="AH514" s="305"/>
      <c r="AI514" s="305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14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14"/>
      <c r="X515" s="114"/>
      <c r="Y515" s="114"/>
      <c r="Z515" s="114"/>
      <c r="AA515" s="305"/>
      <c r="AB515" s="305"/>
      <c r="AC515" s="305"/>
      <c r="AD515" s="305"/>
      <c r="AE515" s="305"/>
      <c r="AF515" s="305"/>
      <c r="AG515" s="305"/>
      <c r="AH515" s="305"/>
      <c r="AI515" s="305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14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14"/>
      <c r="X516" s="114"/>
      <c r="Y516" s="114"/>
      <c r="Z516" s="114"/>
      <c r="AA516" s="305"/>
      <c r="AB516" s="305"/>
      <c r="AC516" s="305"/>
      <c r="AD516" s="305"/>
      <c r="AE516" s="305"/>
      <c r="AF516" s="305"/>
      <c r="AG516" s="305"/>
      <c r="AH516" s="305"/>
      <c r="AI516" s="305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14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14"/>
      <c r="X517" s="114"/>
      <c r="Y517" s="114"/>
      <c r="Z517" s="114"/>
      <c r="AA517" s="305"/>
      <c r="AB517" s="305"/>
      <c r="AC517" s="305"/>
      <c r="AD517" s="305"/>
      <c r="AE517" s="305"/>
      <c r="AF517" s="305"/>
      <c r="AG517" s="305"/>
      <c r="AH517" s="305"/>
      <c r="AI517" s="305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14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14"/>
      <c r="X518" s="114"/>
      <c r="Y518" s="114"/>
      <c r="Z518" s="114"/>
      <c r="AA518" s="305"/>
      <c r="AB518" s="305"/>
      <c r="AC518" s="305"/>
      <c r="AD518" s="305"/>
      <c r="AE518" s="305"/>
      <c r="AF518" s="305"/>
      <c r="AG518" s="305"/>
      <c r="AH518" s="305"/>
      <c r="AI518" s="305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14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14"/>
      <c r="X519" s="114"/>
      <c r="Y519" s="114"/>
      <c r="Z519" s="114"/>
      <c r="AA519" s="305"/>
      <c r="AB519" s="305"/>
      <c r="AC519" s="305"/>
      <c r="AD519" s="305"/>
      <c r="AE519" s="305"/>
      <c r="AF519" s="305"/>
      <c r="AG519" s="305"/>
      <c r="AH519" s="305"/>
      <c r="AI519" s="305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14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14"/>
      <c r="X520" s="114"/>
      <c r="Y520" s="114"/>
      <c r="Z520" s="114"/>
      <c r="AA520" s="305"/>
      <c r="AB520" s="305"/>
      <c r="AC520" s="305"/>
      <c r="AD520" s="305"/>
      <c r="AE520" s="305"/>
      <c r="AF520" s="305"/>
      <c r="AG520" s="305"/>
      <c r="AH520" s="305"/>
      <c r="AI520" s="305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14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14"/>
      <c r="X521" s="114"/>
      <c r="Y521" s="114"/>
      <c r="Z521" s="114"/>
      <c r="AA521" s="305"/>
      <c r="AB521" s="305"/>
      <c r="AC521" s="305"/>
      <c r="AD521" s="305"/>
      <c r="AE521" s="305"/>
      <c r="AF521" s="305"/>
      <c r="AG521" s="305"/>
      <c r="AH521" s="305"/>
      <c r="AI521" s="305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14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14"/>
      <c r="X522" s="114"/>
      <c r="Y522" s="114"/>
      <c r="Z522" s="114"/>
      <c r="AA522" s="305"/>
      <c r="AB522" s="305"/>
      <c r="AC522" s="305"/>
      <c r="AD522" s="305"/>
      <c r="AE522" s="305"/>
      <c r="AF522" s="305"/>
      <c r="AG522" s="305"/>
      <c r="AH522" s="305"/>
      <c r="AI522" s="305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14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14"/>
      <c r="X523" s="114"/>
      <c r="Y523" s="114"/>
      <c r="Z523" s="114"/>
      <c r="AA523" s="305"/>
      <c r="AB523" s="305"/>
      <c r="AC523" s="305"/>
      <c r="AD523" s="305"/>
      <c r="AE523" s="305"/>
      <c r="AF523" s="305"/>
      <c r="AG523" s="305"/>
      <c r="AH523" s="305"/>
      <c r="AI523" s="305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14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14"/>
      <c r="X524" s="114"/>
      <c r="Y524" s="114"/>
      <c r="Z524" s="114"/>
      <c r="AA524" s="305"/>
      <c r="AB524" s="305"/>
      <c r="AC524" s="305"/>
      <c r="AD524" s="305"/>
      <c r="AE524" s="305"/>
      <c r="AF524" s="305"/>
      <c r="AG524" s="305"/>
      <c r="AH524" s="305"/>
      <c r="AI524" s="305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14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14"/>
      <c r="X525" s="114"/>
      <c r="Y525" s="114"/>
      <c r="Z525" s="114"/>
      <c r="AA525" s="305"/>
      <c r="AB525" s="305"/>
      <c r="AC525" s="305"/>
      <c r="AD525" s="305"/>
      <c r="AE525" s="305"/>
      <c r="AF525" s="305"/>
      <c r="AG525" s="305"/>
      <c r="AH525" s="305"/>
      <c r="AI525" s="305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14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14"/>
      <c r="X526" s="114"/>
      <c r="Y526" s="114"/>
      <c r="Z526" s="114"/>
      <c r="AA526" s="305"/>
      <c r="AB526" s="305"/>
      <c r="AC526" s="305"/>
      <c r="AD526" s="305"/>
      <c r="AE526" s="305"/>
      <c r="AF526" s="305"/>
      <c r="AG526" s="305"/>
      <c r="AH526" s="305"/>
      <c r="AI526" s="305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14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14"/>
      <c r="X527" s="114"/>
      <c r="Y527" s="114"/>
      <c r="Z527" s="114"/>
      <c r="AA527" s="305"/>
      <c r="AB527" s="305"/>
      <c r="AC527" s="305"/>
      <c r="AD527" s="305"/>
      <c r="AE527" s="305"/>
      <c r="AF527" s="305"/>
      <c r="AG527" s="305"/>
      <c r="AH527" s="305"/>
      <c r="AI527" s="305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14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14"/>
      <c r="X528" s="114"/>
      <c r="Y528" s="114"/>
      <c r="Z528" s="114"/>
      <c r="AA528" s="305"/>
      <c r="AB528" s="305"/>
      <c r="AC528" s="305"/>
      <c r="AD528" s="305"/>
      <c r="AE528" s="305"/>
      <c r="AF528" s="305"/>
      <c r="AG528" s="305"/>
      <c r="AH528" s="305"/>
      <c r="AI528" s="305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14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14"/>
      <c r="X529" s="114"/>
      <c r="Y529" s="114"/>
      <c r="Z529" s="114"/>
      <c r="AA529" s="305"/>
      <c r="AB529" s="305"/>
      <c r="AC529" s="305"/>
      <c r="AD529" s="305"/>
      <c r="AE529" s="305"/>
      <c r="AF529" s="305"/>
      <c r="AG529" s="305"/>
      <c r="AH529" s="305"/>
      <c r="AI529" s="305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14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14"/>
      <c r="X530" s="114"/>
      <c r="Y530" s="114"/>
      <c r="Z530" s="114"/>
      <c r="AA530" s="305"/>
      <c r="AB530" s="305"/>
      <c r="AC530" s="305"/>
      <c r="AD530" s="305"/>
      <c r="AE530" s="305"/>
      <c r="AF530" s="305"/>
      <c r="AG530" s="305"/>
      <c r="AH530" s="305"/>
      <c r="AI530" s="305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14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14"/>
      <c r="X531" s="114"/>
      <c r="Y531" s="114"/>
      <c r="Z531" s="114"/>
      <c r="AA531" s="305"/>
      <c r="AB531" s="305"/>
      <c r="AC531" s="305"/>
      <c r="AD531" s="305"/>
      <c r="AE531" s="305"/>
      <c r="AF531" s="305"/>
      <c r="AG531" s="305"/>
      <c r="AH531" s="305"/>
      <c r="AI531" s="305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14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14"/>
      <c r="X532" s="114"/>
      <c r="Y532" s="114"/>
      <c r="Z532" s="114"/>
      <c r="AA532" s="305"/>
      <c r="AB532" s="305"/>
      <c r="AC532" s="305"/>
      <c r="AD532" s="305"/>
      <c r="AE532" s="305"/>
      <c r="AF532" s="305"/>
      <c r="AG532" s="305"/>
      <c r="AH532" s="305"/>
      <c r="AI532" s="305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14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14"/>
      <c r="X533" s="114"/>
      <c r="Y533" s="114"/>
      <c r="Z533" s="114"/>
      <c r="AA533" s="305"/>
      <c r="AB533" s="305"/>
      <c r="AC533" s="305"/>
      <c r="AD533" s="305"/>
      <c r="AE533" s="305"/>
      <c r="AF533" s="305"/>
      <c r="AG533" s="305"/>
      <c r="AH533" s="305"/>
      <c r="AI533" s="305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14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14"/>
      <c r="X534" s="114"/>
      <c r="Y534" s="114"/>
      <c r="Z534" s="114"/>
      <c r="AA534" s="305"/>
      <c r="AB534" s="305"/>
      <c r="AC534" s="305"/>
      <c r="AD534" s="305"/>
      <c r="AE534" s="305"/>
      <c r="AF534" s="305"/>
      <c r="AG534" s="305"/>
      <c r="AH534" s="305"/>
      <c r="AI534" s="305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14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14"/>
      <c r="X535" s="114"/>
      <c r="Y535" s="114"/>
      <c r="Z535" s="114"/>
      <c r="AA535" s="305"/>
      <c r="AB535" s="305"/>
      <c r="AC535" s="305"/>
      <c r="AD535" s="305"/>
      <c r="AE535" s="305"/>
      <c r="AF535" s="305"/>
      <c r="AG535" s="305"/>
      <c r="AH535" s="305"/>
      <c r="AI535" s="305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14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14"/>
      <c r="X536" s="114"/>
      <c r="Y536" s="114"/>
      <c r="Z536" s="114"/>
      <c r="AA536" s="305"/>
      <c r="AB536" s="305"/>
      <c r="AC536" s="305"/>
      <c r="AD536" s="305"/>
      <c r="AE536" s="305"/>
      <c r="AF536" s="305"/>
      <c r="AG536" s="305"/>
      <c r="AH536" s="305"/>
      <c r="AI536" s="305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14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14"/>
      <c r="X537" s="114"/>
      <c r="Y537" s="114"/>
      <c r="Z537" s="114"/>
      <c r="AA537" s="305"/>
      <c r="AB537" s="305"/>
      <c r="AC537" s="305"/>
      <c r="AD537" s="305"/>
      <c r="AE537" s="305"/>
      <c r="AF537" s="305"/>
      <c r="AG537" s="305"/>
      <c r="AH537" s="305"/>
      <c r="AI537" s="305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14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14"/>
      <c r="X538" s="114"/>
      <c r="Y538" s="114"/>
      <c r="Z538" s="114"/>
      <c r="AA538" s="305"/>
      <c r="AB538" s="305"/>
      <c r="AC538" s="305"/>
      <c r="AD538" s="305"/>
      <c r="AE538" s="305"/>
      <c r="AF538" s="305"/>
      <c r="AG538" s="305"/>
      <c r="AH538" s="305"/>
      <c r="AI538" s="305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14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14"/>
      <c r="X539" s="114"/>
      <c r="Y539" s="114"/>
      <c r="Z539" s="114"/>
      <c r="AA539" s="305"/>
      <c r="AB539" s="305"/>
      <c r="AC539" s="305"/>
      <c r="AD539" s="305"/>
      <c r="AE539" s="305"/>
      <c r="AF539" s="305"/>
      <c r="AG539" s="305"/>
      <c r="AH539" s="305"/>
      <c r="AI539" s="305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14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14"/>
      <c r="X540" s="114"/>
      <c r="Y540" s="114"/>
      <c r="Z540" s="114"/>
      <c r="AA540" s="305"/>
      <c r="AB540" s="305"/>
      <c r="AC540" s="305"/>
      <c r="AD540" s="305"/>
      <c r="AE540" s="305"/>
      <c r="AF540" s="305"/>
      <c r="AG540" s="305"/>
      <c r="AH540" s="305"/>
      <c r="AI540" s="305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14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14"/>
      <c r="X541" s="114"/>
      <c r="Y541" s="114"/>
      <c r="Z541" s="114"/>
      <c r="AA541" s="305"/>
      <c r="AB541" s="305"/>
      <c r="AC541" s="305"/>
      <c r="AD541" s="305"/>
      <c r="AE541" s="305"/>
      <c r="AF541" s="305"/>
      <c r="AG541" s="305"/>
      <c r="AH541" s="305"/>
      <c r="AI541" s="305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14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14"/>
      <c r="X542" s="114"/>
      <c r="Y542" s="114"/>
      <c r="Z542" s="114"/>
      <c r="AA542" s="305"/>
      <c r="AB542" s="305"/>
      <c r="AC542" s="305"/>
      <c r="AD542" s="305"/>
      <c r="AE542" s="305"/>
      <c r="AF542" s="305"/>
      <c r="AG542" s="305"/>
      <c r="AH542" s="305"/>
      <c r="AI542" s="305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14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14"/>
      <c r="X543" s="114"/>
      <c r="Y543" s="114"/>
      <c r="Z543" s="114"/>
      <c r="AA543" s="305"/>
      <c r="AB543" s="305"/>
      <c r="AC543" s="305"/>
      <c r="AD543" s="305"/>
      <c r="AE543" s="305"/>
      <c r="AF543" s="305"/>
      <c r="AG543" s="305"/>
      <c r="AH543" s="305"/>
      <c r="AI543" s="305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14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14"/>
      <c r="X544" s="114"/>
      <c r="Y544" s="114"/>
      <c r="Z544" s="114"/>
      <c r="AA544" s="305"/>
      <c r="AB544" s="305"/>
      <c r="AC544" s="305"/>
      <c r="AD544" s="305"/>
      <c r="AE544" s="305"/>
      <c r="AF544" s="305"/>
      <c r="AG544" s="305"/>
      <c r="AH544" s="305"/>
      <c r="AI544" s="305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14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14"/>
      <c r="X545" s="114"/>
      <c r="Y545" s="114"/>
      <c r="Z545" s="114"/>
      <c r="AA545" s="305"/>
      <c r="AB545" s="305"/>
      <c r="AC545" s="305"/>
      <c r="AD545" s="305"/>
      <c r="AE545" s="305"/>
      <c r="AF545" s="305"/>
      <c r="AG545" s="305"/>
      <c r="AH545" s="305"/>
      <c r="AI545" s="305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14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14"/>
      <c r="X546" s="114"/>
      <c r="Y546" s="114"/>
      <c r="Z546" s="114"/>
      <c r="AA546" s="305"/>
      <c r="AB546" s="305"/>
      <c r="AC546" s="305"/>
      <c r="AD546" s="305"/>
      <c r="AE546" s="305"/>
      <c r="AF546" s="305"/>
      <c r="AG546" s="305"/>
      <c r="AH546" s="305"/>
      <c r="AI546" s="305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14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14"/>
      <c r="X547" s="114"/>
      <c r="Y547" s="114"/>
      <c r="Z547" s="114"/>
      <c r="AA547" s="305"/>
      <c r="AB547" s="305"/>
      <c r="AC547" s="305"/>
      <c r="AD547" s="305"/>
      <c r="AE547" s="305"/>
      <c r="AF547" s="305"/>
      <c r="AG547" s="305"/>
      <c r="AH547" s="305"/>
      <c r="AI547" s="305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14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14"/>
      <c r="X548" s="114"/>
      <c r="Y548" s="114"/>
      <c r="Z548" s="114"/>
      <c r="AA548" s="305"/>
      <c r="AB548" s="305"/>
      <c r="AC548" s="305"/>
      <c r="AD548" s="305"/>
      <c r="AE548" s="305"/>
      <c r="AF548" s="305"/>
      <c r="AG548" s="305"/>
      <c r="AH548" s="305"/>
      <c r="AI548" s="305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14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14"/>
      <c r="X549" s="114"/>
      <c r="Y549" s="114"/>
      <c r="Z549" s="114"/>
      <c r="AA549" s="305"/>
      <c r="AB549" s="305"/>
      <c r="AC549" s="305"/>
      <c r="AD549" s="305"/>
      <c r="AE549" s="305"/>
      <c r="AF549" s="305"/>
      <c r="AG549" s="305"/>
      <c r="AH549" s="305"/>
      <c r="AI549" s="305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14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14"/>
      <c r="X550" s="114"/>
      <c r="Y550" s="114"/>
      <c r="Z550" s="114"/>
      <c r="AA550" s="305"/>
      <c r="AB550" s="305"/>
      <c r="AC550" s="305"/>
      <c r="AD550" s="305"/>
      <c r="AE550" s="305"/>
      <c r="AF550" s="305"/>
      <c r="AG550" s="305"/>
      <c r="AH550" s="305"/>
      <c r="AI550" s="305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14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14"/>
      <c r="X551" s="114"/>
      <c r="Y551" s="114"/>
      <c r="Z551" s="114"/>
      <c r="AA551" s="305"/>
      <c r="AB551" s="305"/>
      <c r="AC551" s="305"/>
      <c r="AD551" s="305"/>
      <c r="AE551" s="305"/>
      <c r="AF551" s="305"/>
      <c r="AG551" s="305"/>
      <c r="AH551" s="305"/>
      <c r="AI551" s="305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14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14"/>
      <c r="X552" s="114"/>
      <c r="Y552" s="114"/>
      <c r="Z552" s="114"/>
      <c r="AA552" s="305"/>
      <c r="AB552" s="305"/>
      <c r="AC552" s="305"/>
      <c r="AD552" s="305"/>
      <c r="AE552" s="305"/>
      <c r="AF552" s="305"/>
      <c r="AG552" s="305"/>
      <c r="AH552" s="305"/>
      <c r="AI552" s="305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14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14"/>
      <c r="X553" s="114"/>
      <c r="Y553" s="114"/>
      <c r="Z553" s="114"/>
      <c r="AA553" s="305"/>
      <c r="AB553" s="305"/>
      <c r="AC553" s="305"/>
      <c r="AD553" s="305"/>
      <c r="AE553" s="305"/>
      <c r="AF553" s="305"/>
      <c r="AG553" s="305"/>
      <c r="AH553" s="305"/>
      <c r="AI553" s="305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14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14"/>
      <c r="X554" s="114"/>
      <c r="Y554" s="114"/>
      <c r="Z554" s="114"/>
      <c r="AA554" s="305"/>
      <c r="AB554" s="305"/>
      <c r="AC554" s="305"/>
      <c r="AD554" s="305"/>
      <c r="AE554" s="305"/>
      <c r="AF554" s="305"/>
      <c r="AG554" s="305"/>
      <c r="AH554" s="305"/>
      <c r="AI554" s="305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14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14"/>
      <c r="X555" s="114"/>
      <c r="Y555" s="114"/>
      <c r="Z555" s="114"/>
      <c r="AA555" s="305"/>
      <c r="AB555" s="305"/>
      <c r="AC555" s="305"/>
      <c r="AD555" s="305"/>
      <c r="AE555" s="305"/>
      <c r="AF555" s="305"/>
      <c r="AG555" s="305"/>
      <c r="AH555" s="305"/>
      <c r="AI555" s="305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14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14"/>
      <c r="X556" s="114"/>
      <c r="Y556" s="114"/>
      <c r="Z556" s="114"/>
      <c r="AA556" s="305"/>
      <c r="AB556" s="305"/>
      <c r="AC556" s="305"/>
      <c r="AD556" s="305"/>
      <c r="AE556" s="305"/>
      <c r="AF556" s="305"/>
      <c r="AG556" s="305"/>
      <c r="AH556" s="305"/>
      <c r="AI556" s="305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14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14"/>
      <c r="X557" s="114"/>
      <c r="Y557" s="114"/>
      <c r="Z557" s="114"/>
      <c r="AA557" s="305"/>
      <c r="AB557" s="305"/>
      <c r="AC557" s="305"/>
      <c r="AD557" s="305"/>
      <c r="AE557" s="305"/>
      <c r="AF557" s="305"/>
      <c r="AG557" s="305"/>
      <c r="AH557" s="305"/>
      <c r="AI557" s="305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14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14"/>
      <c r="X558" s="114"/>
      <c r="Y558" s="114"/>
      <c r="Z558" s="114"/>
      <c r="AA558" s="305"/>
      <c r="AB558" s="305"/>
      <c r="AC558" s="305"/>
      <c r="AD558" s="305"/>
      <c r="AE558" s="305"/>
      <c r="AF558" s="305"/>
      <c r="AG558" s="305"/>
      <c r="AH558" s="305"/>
      <c r="AI558" s="305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14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14"/>
      <c r="X559" s="114"/>
      <c r="Y559" s="114"/>
      <c r="Z559" s="114"/>
      <c r="AA559" s="305"/>
      <c r="AB559" s="305"/>
      <c r="AC559" s="305"/>
      <c r="AD559" s="305"/>
      <c r="AE559" s="305"/>
      <c r="AF559" s="305"/>
      <c r="AG559" s="305"/>
      <c r="AH559" s="305"/>
      <c r="AI559" s="305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14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14"/>
      <c r="X560" s="114"/>
      <c r="Y560" s="114"/>
      <c r="Z560" s="114"/>
      <c r="AA560" s="305"/>
      <c r="AB560" s="305"/>
      <c r="AC560" s="305"/>
      <c r="AD560" s="305"/>
      <c r="AE560" s="305"/>
      <c r="AF560" s="305"/>
      <c r="AG560" s="305"/>
      <c r="AH560" s="305"/>
      <c r="AI560" s="305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14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14"/>
      <c r="X561" s="114"/>
      <c r="Y561" s="114"/>
      <c r="Z561" s="114"/>
      <c r="AA561" s="305"/>
      <c r="AB561" s="305"/>
      <c r="AC561" s="305"/>
      <c r="AD561" s="305"/>
      <c r="AE561" s="305"/>
      <c r="AF561" s="305"/>
      <c r="AG561" s="305"/>
      <c r="AH561" s="305"/>
      <c r="AI561" s="305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14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14"/>
      <c r="X562" s="114"/>
      <c r="Y562" s="114"/>
      <c r="Z562" s="114"/>
      <c r="AA562" s="305"/>
      <c r="AB562" s="305"/>
      <c r="AC562" s="305"/>
      <c r="AD562" s="305"/>
      <c r="AE562" s="305"/>
      <c r="AF562" s="305"/>
      <c r="AG562" s="305"/>
      <c r="AH562" s="305"/>
      <c r="AI562" s="305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14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14"/>
      <c r="X563" s="114"/>
      <c r="Y563" s="114"/>
      <c r="Z563" s="114"/>
      <c r="AA563" s="305"/>
      <c r="AB563" s="305"/>
      <c r="AC563" s="305"/>
      <c r="AD563" s="305"/>
      <c r="AE563" s="305"/>
      <c r="AF563" s="305"/>
      <c r="AG563" s="305"/>
      <c r="AH563" s="305"/>
      <c r="AI563" s="305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14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14"/>
      <c r="X564" s="114"/>
      <c r="Y564" s="114"/>
      <c r="Z564" s="114"/>
      <c r="AA564" s="305"/>
      <c r="AB564" s="305"/>
      <c r="AC564" s="305"/>
      <c r="AD564" s="305"/>
      <c r="AE564" s="305"/>
      <c r="AF564" s="305"/>
      <c r="AG564" s="305"/>
      <c r="AH564" s="305"/>
      <c r="AI564" s="305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14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14"/>
      <c r="X565" s="114"/>
      <c r="Y565" s="114"/>
      <c r="Z565" s="114"/>
      <c r="AA565" s="305"/>
      <c r="AB565" s="305"/>
      <c r="AC565" s="305"/>
      <c r="AD565" s="305"/>
      <c r="AE565" s="305"/>
      <c r="AF565" s="305"/>
      <c r="AG565" s="305"/>
      <c r="AH565" s="305"/>
      <c r="AI565" s="305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14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14"/>
      <c r="X566" s="114"/>
      <c r="Y566" s="114"/>
      <c r="Z566" s="114"/>
      <c r="AA566" s="305"/>
      <c r="AB566" s="305"/>
      <c r="AC566" s="305"/>
      <c r="AD566" s="305"/>
      <c r="AE566" s="305"/>
      <c r="AF566" s="305"/>
      <c r="AG566" s="305"/>
      <c r="AH566" s="305"/>
      <c r="AI566" s="305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14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14"/>
      <c r="X567" s="114"/>
      <c r="Y567" s="114"/>
      <c r="Z567" s="114"/>
      <c r="AA567" s="305"/>
      <c r="AB567" s="305"/>
      <c r="AC567" s="305"/>
      <c r="AD567" s="305"/>
      <c r="AE567" s="305"/>
      <c r="AF567" s="305"/>
      <c r="AG567" s="305"/>
      <c r="AH567" s="305"/>
      <c r="AI567" s="305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14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14"/>
      <c r="X568" s="114"/>
      <c r="Y568" s="114"/>
      <c r="Z568" s="114"/>
      <c r="AA568" s="305"/>
      <c r="AB568" s="305"/>
      <c r="AC568" s="305"/>
      <c r="AD568" s="305"/>
      <c r="AE568" s="305"/>
      <c r="AF568" s="305"/>
      <c r="AG568" s="305"/>
      <c r="AH568" s="305"/>
      <c r="AI568" s="305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14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14"/>
      <c r="X569" s="114"/>
      <c r="Y569" s="114"/>
      <c r="Z569" s="114"/>
      <c r="AA569" s="305"/>
      <c r="AB569" s="305"/>
      <c r="AC569" s="305"/>
      <c r="AD569" s="305"/>
      <c r="AE569" s="305"/>
      <c r="AF569" s="305"/>
      <c r="AG569" s="305"/>
      <c r="AH569" s="305"/>
      <c r="AI569" s="305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14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14"/>
      <c r="X570" s="114"/>
      <c r="Y570" s="114"/>
      <c r="Z570" s="114"/>
      <c r="AA570" s="305"/>
      <c r="AB570" s="305"/>
      <c r="AC570" s="305"/>
      <c r="AD570" s="305"/>
      <c r="AE570" s="305"/>
      <c r="AF570" s="305"/>
      <c r="AG570" s="305"/>
      <c r="AH570" s="305"/>
      <c r="AI570" s="305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14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14"/>
      <c r="X571" s="114"/>
      <c r="Y571" s="114"/>
      <c r="Z571" s="114"/>
      <c r="AA571" s="305"/>
      <c r="AB571" s="305"/>
      <c r="AC571" s="305"/>
      <c r="AD571" s="305"/>
      <c r="AE571" s="305"/>
      <c r="AF571" s="305"/>
      <c r="AG571" s="305"/>
      <c r="AH571" s="305"/>
      <c r="AI571" s="305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14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14"/>
      <c r="X572" s="114"/>
      <c r="Y572" s="114"/>
      <c r="Z572" s="114"/>
      <c r="AA572" s="305"/>
      <c r="AB572" s="305"/>
      <c r="AC572" s="305"/>
      <c r="AD572" s="305"/>
      <c r="AE572" s="305"/>
      <c r="AF572" s="305"/>
      <c r="AG572" s="305"/>
      <c r="AH572" s="305"/>
      <c r="AI572" s="305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14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14"/>
      <c r="X573" s="114"/>
      <c r="Y573" s="114"/>
      <c r="Z573" s="114"/>
      <c r="AA573" s="305"/>
      <c r="AB573" s="305"/>
      <c r="AC573" s="305"/>
      <c r="AD573" s="305"/>
      <c r="AE573" s="305"/>
      <c r="AF573" s="305"/>
      <c r="AG573" s="305"/>
      <c r="AH573" s="305"/>
      <c r="AI573" s="305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14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14"/>
      <c r="X574" s="114"/>
      <c r="Y574" s="114"/>
      <c r="Z574" s="114"/>
      <c r="AA574" s="305"/>
      <c r="AB574" s="305"/>
      <c r="AC574" s="305"/>
      <c r="AD574" s="305"/>
      <c r="AE574" s="305"/>
      <c r="AF574" s="305"/>
      <c r="AG574" s="305"/>
      <c r="AH574" s="305"/>
      <c r="AI574" s="305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14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14"/>
      <c r="X575" s="114"/>
      <c r="Y575" s="114"/>
      <c r="Z575" s="114"/>
      <c r="AA575" s="305"/>
      <c r="AB575" s="305"/>
      <c r="AC575" s="305"/>
      <c r="AD575" s="305"/>
      <c r="AE575" s="305"/>
      <c r="AF575" s="305"/>
      <c r="AG575" s="305"/>
      <c r="AH575" s="305"/>
      <c r="AI575" s="305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14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14"/>
      <c r="X576" s="114"/>
      <c r="Y576" s="114"/>
      <c r="Z576" s="114"/>
      <c r="AA576" s="305"/>
      <c r="AB576" s="305"/>
      <c r="AC576" s="305"/>
      <c r="AD576" s="305"/>
      <c r="AE576" s="305"/>
      <c r="AF576" s="305"/>
      <c r="AG576" s="305"/>
      <c r="AH576" s="305"/>
      <c r="AI576" s="305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14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14"/>
      <c r="X577" s="114"/>
      <c r="Y577" s="114"/>
      <c r="Z577" s="114"/>
      <c r="AA577" s="305"/>
      <c r="AB577" s="305"/>
      <c r="AC577" s="305"/>
      <c r="AD577" s="305"/>
      <c r="AE577" s="305"/>
      <c r="AF577" s="305"/>
      <c r="AG577" s="305"/>
      <c r="AH577" s="305"/>
      <c r="AI577" s="305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14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14"/>
      <c r="X578" s="114"/>
      <c r="Y578" s="114"/>
      <c r="Z578" s="114"/>
      <c r="AA578" s="305"/>
      <c r="AB578" s="305"/>
      <c r="AC578" s="305"/>
      <c r="AD578" s="305"/>
      <c r="AE578" s="305"/>
      <c r="AF578" s="305"/>
      <c r="AG578" s="305"/>
      <c r="AH578" s="305"/>
      <c r="AI578" s="305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14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14"/>
      <c r="X579" s="114"/>
      <c r="Y579" s="114"/>
      <c r="Z579" s="114"/>
      <c r="AA579" s="305"/>
      <c r="AB579" s="305"/>
      <c r="AC579" s="305"/>
      <c r="AD579" s="305"/>
      <c r="AE579" s="305"/>
      <c r="AF579" s="305"/>
      <c r="AG579" s="305"/>
      <c r="AH579" s="305"/>
      <c r="AI579" s="305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14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14"/>
      <c r="X580" s="114"/>
      <c r="Y580" s="114"/>
      <c r="Z580" s="114"/>
      <c r="AA580" s="305"/>
      <c r="AB580" s="305"/>
      <c r="AC580" s="305"/>
      <c r="AD580" s="305"/>
      <c r="AE580" s="305"/>
      <c r="AF580" s="305"/>
      <c r="AG580" s="305"/>
      <c r="AH580" s="305"/>
      <c r="AI580" s="305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14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14"/>
      <c r="X581" s="114"/>
      <c r="Y581" s="114"/>
      <c r="Z581" s="114"/>
      <c r="AA581" s="305"/>
      <c r="AB581" s="305"/>
      <c r="AC581" s="305"/>
      <c r="AD581" s="305"/>
      <c r="AE581" s="305"/>
      <c r="AF581" s="305"/>
      <c r="AG581" s="305"/>
      <c r="AH581" s="305"/>
      <c r="AI581" s="305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14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14"/>
      <c r="X582" s="114"/>
      <c r="Y582" s="114"/>
      <c r="Z582" s="114"/>
      <c r="AA582" s="305"/>
      <c r="AB582" s="305"/>
      <c r="AC582" s="305"/>
      <c r="AD582" s="305"/>
      <c r="AE582" s="305"/>
      <c r="AF582" s="305"/>
      <c r="AG582" s="305"/>
      <c r="AH582" s="305"/>
      <c r="AI582" s="305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14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14"/>
      <c r="X583" s="114"/>
      <c r="Y583" s="114"/>
      <c r="Z583" s="114"/>
      <c r="AA583" s="305"/>
      <c r="AB583" s="305"/>
      <c r="AC583" s="305"/>
      <c r="AD583" s="305"/>
      <c r="AE583" s="305"/>
      <c r="AF583" s="305"/>
      <c r="AG583" s="305"/>
      <c r="AH583" s="305"/>
      <c r="AI583" s="305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14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14"/>
      <c r="X584" s="114"/>
      <c r="Y584" s="114"/>
      <c r="Z584" s="114"/>
      <c r="AA584" s="305"/>
      <c r="AB584" s="305"/>
      <c r="AC584" s="305"/>
      <c r="AD584" s="305"/>
      <c r="AE584" s="305"/>
      <c r="AF584" s="305"/>
      <c r="AG584" s="305"/>
      <c r="AH584" s="305"/>
      <c r="AI584" s="305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14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14"/>
      <c r="X585" s="114"/>
      <c r="Y585" s="114"/>
      <c r="Z585" s="114"/>
      <c r="AA585" s="305"/>
      <c r="AB585" s="305"/>
      <c r="AC585" s="305"/>
      <c r="AD585" s="305"/>
      <c r="AE585" s="305"/>
      <c r="AF585" s="305"/>
      <c r="AG585" s="305"/>
      <c r="AH585" s="305"/>
      <c r="AI585" s="305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14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14"/>
      <c r="X586" s="114"/>
      <c r="Y586" s="114"/>
      <c r="Z586" s="114"/>
      <c r="AA586" s="305"/>
      <c r="AB586" s="305"/>
      <c r="AC586" s="305"/>
      <c r="AD586" s="305"/>
      <c r="AE586" s="305"/>
      <c r="AF586" s="305"/>
      <c r="AG586" s="305"/>
      <c r="AH586" s="305"/>
      <c r="AI586" s="305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14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14"/>
      <c r="X587" s="114"/>
      <c r="Y587" s="114"/>
      <c r="Z587" s="114"/>
      <c r="AA587" s="305"/>
      <c r="AB587" s="305"/>
      <c r="AC587" s="305"/>
      <c r="AD587" s="305"/>
      <c r="AE587" s="305"/>
      <c r="AF587" s="305"/>
      <c r="AG587" s="305"/>
      <c r="AH587" s="305"/>
      <c r="AI587" s="305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14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14"/>
      <c r="X588" s="114"/>
      <c r="Y588" s="114"/>
      <c r="Z588" s="114"/>
      <c r="AA588" s="305"/>
      <c r="AB588" s="305"/>
      <c r="AC588" s="305"/>
      <c r="AD588" s="305"/>
      <c r="AE588" s="305"/>
      <c r="AF588" s="305"/>
      <c r="AG588" s="305"/>
      <c r="AH588" s="305"/>
      <c r="AI588" s="305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14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14"/>
      <c r="X589" s="114"/>
      <c r="Y589" s="114"/>
      <c r="Z589" s="114"/>
      <c r="AA589" s="305"/>
      <c r="AB589" s="305"/>
      <c r="AC589" s="305"/>
      <c r="AD589" s="305"/>
      <c r="AE589" s="305"/>
      <c r="AF589" s="305"/>
      <c r="AG589" s="305"/>
      <c r="AH589" s="305"/>
      <c r="AI589" s="305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14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14"/>
      <c r="X590" s="114"/>
      <c r="Y590" s="114"/>
      <c r="Z590" s="114"/>
      <c r="AA590" s="305"/>
      <c r="AB590" s="305"/>
      <c r="AC590" s="305"/>
      <c r="AD590" s="305"/>
      <c r="AE590" s="305"/>
      <c r="AF590" s="305"/>
      <c r="AG590" s="305"/>
      <c r="AH590" s="305"/>
      <c r="AI590" s="305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14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14"/>
      <c r="X591" s="114"/>
      <c r="Y591" s="114"/>
      <c r="Z591" s="114"/>
      <c r="AA591" s="305"/>
      <c r="AB591" s="305"/>
      <c r="AC591" s="305"/>
      <c r="AD591" s="305"/>
      <c r="AE591" s="305"/>
      <c r="AF591" s="305"/>
      <c r="AG591" s="305"/>
      <c r="AH591" s="305"/>
      <c r="AI591" s="305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14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14"/>
      <c r="X592" s="114"/>
      <c r="Y592" s="114"/>
      <c r="Z592" s="114"/>
      <c r="AA592" s="305"/>
      <c r="AB592" s="305"/>
      <c r="AC592" s="305"/>
      <c r="AD592" s="305"/>
      <c r="AE592" s="305"/>
      <c r="AF592" s="305"/>
      <c r="AG592" s="305"/>
      <c r="AH592" s="305"/>
      <c r="AI592" s="305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14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14"/>
      <c r="X593" s="114"/>
      <c r="Y593" s="114"/>
      <c r="Z593" s="114"/>
      <c r="AA593" s="305"/>
      <c r="AB593" s="305"/>
      <c r="AC593" s="305"/>
      <c r="AD593" s="305"/>
      <c r="AE593" s="305"/>
      <c r="AF593" s="305"/>
      <c r="AG593" s="305"/>
      <c r="AH593" s="305"/>
      <c r="AI593" s="305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14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14"/>
      <c r="X594" s="114"/>
      <c r="Y594" s="114"/>
      <c r="Z594" s="114"/>
      <c r="AA594" s="305"/>
      <c r="AB594" s="305"/>
      <c r="AC594" s="305"/>
      <c r="AD594" s="305"/>
      <c r="AE594" s="305"/>
      <c r="AF594" s="305"/>
      <c r="AG594" s="305"/>
      <c r="AH594" s="305"/>
      <c r="AI594" s="305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14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14"/>
      <c r="X595" s="114"/>
      <c r="Y595" s="114"/>
      <c r="Z595" s="114"/>
      <c r="AA595" s="305"/>
      <c r="AB595" s="305"/>
      <c r="AC595" s="305"/>
      <c r="AD595" s="305"/>
      <c r="AE595" s="305"/>
      <c r="AF595" s="305"/>
      <c r="AG595" s="305"/>
      <c r="AH595" s="305"/>
      <c r="AI595" s="305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14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14"/>
      <c r="X596" s="114"/>
      <c r="Y596" s="114"/>
      <c r="Z596" s="114"/>
      <c r="AA596" s="305"/>
      <c r="AB596" s="305"/>
      <c r="AC596" s="305"/>
      <c r="AD596" s="305"/>
      <c r="AE596" s="305"/>
      <c r="AF596" s="305"/>
      <c r="AG596" s="305"/>
      <c r="AH596" s="305"/>
      <c r="AI596" s="305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14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14"/>
      <c r="X597" s="114"/>
      <c r="Y597" s="114"/>
      <c r="Z597" s="114"/>
      <c r="AA597" s="305"/>
      <c r="AB597" s="305"/>
      <c r="AC597" s="305"/>
      <c r="AD597" s="305"/>
      <c r="AE597" s="305"/>
      <c r="AF597" s="305"/>
      <c r="AG597" s="305"/>
      <c r="AH597" s="305"/>
      <c r="AI597" s="305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14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14"/>
      <c r="X598" s="114"/>
      <c r="Y598" s="114"/>
      <c r="Z598" s="114"/>
      <c r="AA598" s="305"/>
      <c r="AB598" s="305"/>
      <c r="AC598" s="305"/>
      <c r="AD598" s="305"/>
      <c r="AE598" s="305"/>
      <c r="AF598" s="305"/>
      <c r="AG598" s="305"/>
      <c r="AH598" s="305"/>
      <c r="AI598" s="305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14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14"/>
      <c r="X599" s="114"/>
      <c r="Y599" s="114"/>
      <c r="Z599" s="114"/>
      <c r="AA599" s="305"/>
      <c r="AB599" s="305"/>
      <c r="AC599" s="305"/>
      <c r="AD599" s="305"/>
      <c r="AE599" s="305"/>
      <c r="AF599" s="305"/>
      <c r="AG599" s="305"/>
      <c r="AH599" s="305"/>
      <c r="AI599" s="305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14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14"/>
      <c r="X600" s="114"/>
      <c r="Y600" s="114"/>
      <c r="Z600" s="114"/>
      <c r="AA600" s="305"/>
      <c r="AB600" s="305"/>
      <c r="AC600" s="305"/>
      <c r="AD600" s="305"/>
      <c r="AE600" s="305"/>
      <c r="AF600" s="305"/>
      <c r="AG600" s="305"/>
      <c r="AH600" s="305"/>
      <c r="AI600" s="305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14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14"/>
      <c r="X601" s="114"/>
      <c r="Y601" s="114"/>
      <c r="Z601" s="114"/>
      <c r="AA601" s="305"/>
      <c r="AB601" s="305"/>
      <c r="AC601" s="305"/>
      <c r="AD601" s="305"/>
      <c r="AE601" s="305"/>
      <c r="AF601" s="305"/>
      <c r="AG601" s="305"/>
      <c r="AH601" s="305"/>
      <c r="AI601" s="305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14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14"/>
      <c r="X602" s="114"/>
      <c r="Y602" s="114"/>
      <c r="Z602" s="114"/>
      <c r="AA602" s="305"/>
      <c r="AB602" s="305"/>
      <c r="AC602" s="305"/>
      <c r="AD602" s="305"/>
      <c r="AE602" s="305"/>
      <c r="AF602" s="305"/>
      <c r="AG602" s="305"/>
      <c r="AH602" s="305"/>
      <c r="AI602" s="305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14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14"/>
      <c r="X603" s="114"/>
      <c r="Y603" s="114"/>
      <c r="Z603" s="114"/>
      <c r="AA603" s="305"/>
      <c r="AB603" s="305"/>
      <c r="AC603" s="305"/>
      <c r="AD603" s="305"/>
      <c r="AE603" s="305"/>
      <c r="AF603" s="305"/>
      <c r="AG603" s="305"/>
      <c r="AH603" s="305"/>
      <c r="AI603" s="305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14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14"/>
      <c r="X604" s="114"/>
      <c r="Y604" s="114"/>
      <c r="Z604" s="114"/>
      <c r="AA604" s="305"/>
      <c r="AB604" s="305"/>
      <c r="AC604" s="305"/>
      <c r="AD604" s="305"/>
      <c r="AE604" s="305"/>
      <c r="AF604" s="305"/>
      <c r="AG604" s="305"/>
      <c r="AH604" s="305"/>
      <c r="AI604" s="305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14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14"/>
      <c r="X605" s="114"/>
      <c r="Y605" s="114"/>
      <c r="Z605" s="114"/>
      <c r="AA605" s="305"/>
      <c r="AB605" s="305"/>
      <c r="AC605" s="305"/>
      <c r="AD605" s="305"/>
      <c r="AE605" s="305"/>
      <c r="AF605" s="305"/>
      <c r="AG605" s="305"/>
      <c r="AH605" s="305"/>
      <c r="AI605" s="305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14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14"/>
      <c r="X606" s="114"/>
      <c r="Y606" s="114"/>
      <c r="Z606" s="114"/>
      <c r="AA606" s="305"/>
      <c r="AB606" s="305"/>
      <c r="AC606" s="305"/>
      <c r="AD606" s="305"/>
      <c r="AE606" s="305"/>
      <c r="AF606" s="305"/>
      <c r="AG606" s="305"/>
      <c r="AH606" s="305"/>
      <c r="AI606" s="305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14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14"/>
      <c r="X607" s="114"/>
      <c r="Y607" s="114"/>
      <c r="Z607" s="114"/>
      <c r="AA607" s="305"/>
      <c r="AB607" s="305"/>
      <c r="AC607" s="305"/>
      <c r="AD607" s="305"/>
      <c r="AE607" s="305"/>
      <c r="AF607" s="305"/>
      <c r="AG607" s="305"/>
      <c r="AH607" s="305"/>
      <c r="AI607" s="305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14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14"/>
      <c r="X608" s="114"/>
      <c r="Y608" s="114"/>
      <c r="Z608" s="114"/>
      <c r="AA608" s="305"/>
      <c r="AB608" s="305"/>
      <c r="AC608" s="305"/>
      <c r="AD608" s="305"/>
      <c r="AE608" s="305"/>
      <c r="AF608" s="305"/>
      <c r="AG608" s="305"/>
      <c r="AH608" s="305"/>
      <c r="AI608" s="305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14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14"/>
      <c r="X609" s="114"/>
      <c r="Y609" s="114"/>
      <c r="Z609" s="114"/>
      <c r="AA609" s="305"/>
      <c r="AB609" s="305"/>
      <c r="AC609" s="305"/>
      <c r="AD609" s="305"/>
      <c r="AE609" s="305"/>
      <c r="AF609" s="305"/>
      <c r="AG609" s="305"/>
      <c r="AH609" s="305"/>
      <c r="AI609" s="305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14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14"/>
      <c r="X610" s="114"/>
      <c r="Y610" s="114"/>
      <c r="Z610" s="114"/>
      <c r="AA610" s="305"/>
      <c r="AB610" s="305"/>
      <c r="AC610" s="305"/>
      <c r="AD610" s="305"/>
      <c r="AE610" s="305"/>
      <c r="AF610" s="305"/>
      <c r="AG610" s="305"/>
      <c r="AH610" s="305"/>
      <c r="AI610" s="305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14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14"/>
      <c r="X611" s="114"/>
      <c r="Y611" s="114"/>
      <c r="Z611" s="114"/>
      <c r="AA611" s="305"/>
      <c r="AB611" s="305"/>
      <c r="AC611" s="305"/>
      <c r="AD611" s="305"/>
      <c r="AE611" s="305"/>
      <c r="AF611" s="305"/>
      <c r="AG611" s="305"/>
      <c r="AH611" s="305"/>
      <c r="AI611" s="305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14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14"/>
      <c r="X612" s="114"/>
      <c r="Y612" s="114"/>
      <c r="Z612" s="114"/>
      <c r="AA612" s="305"/>
      <c r="AB612" s="305"/>
      <c r="AC612" s="305"/>
      <c r="AD612" s="305"/>
      <c r="AE612" s="305"/>
      <c r="AF612" s="305"/>
      <c r="AG612" s="305"/>
      <c r="AH612" s="305"/>
      <c r="AI612" s="305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14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14"/>
      <c r="X613" s="114"/>
      <c r="Y613" s="114"/>
      <c r="Z613" s="114"/>
      <c r="AA613" s="305"/>
      <c r="AB613" s="305"/>
      <c r="AC613" s="305"/>
      <c r="AD613" s="305"/>
      <c r="AE613" s="305"/>
      <c r="AF613" s="305"/>
      <c r="AG613" s="305"/>
      <c r="AH613" s="305"/>
      <c r="AI613" s="305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14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14"/>
      <c r="X614" s="114"/>
      <c r="Y614" s="114"/>
      <c r="Z614" s="114"/>
      <c r="AA614" s="305"/>
      <c r="AB614" s="305"/>
      <c r="AC614" s="305"/>
      <c r="AD614" s="305"/>
      <c r="AE614" s="305"/>
      <c r="AF614" s="305"/>
      <c r="AG614" s="305"/>
      <c r="AH614" s="305"/>
      <c r="AI614" s="305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14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14"/>
      <c r="X615" s="114"/>
      <c r="Y615" s="114"/>
      <c r="Z615" s="114"/>
      <c r="AA615" s="305"/>
      <c r="AB615" s="305"/>
      <c r="AC615" s="305"/>
      <c r="AD615" s="305"/>
      <c r="AE615" s="305"/>
      <c r="AF615" s="305"/>
      <c r="AG615" s="305"/>
      <c r="AH615" s="305"/>
      <c r="AI615" s="305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14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14"/>
      <c r="X616" s="114"/>
      <c r="Y616" s="114"/>
      <c r="Z616" s="114"/>
      <c r="AA616" s="305"/>
      <c r="AB616" s="305"/>
      <c r="AC616" s="305"/>
      <c r="AD616" s="305"/>
      <c r="AE616" s="305"/>
      <c r="AF616" s="305"/>
      <c r="AG616" s="305"/>
      <c r="AH616" s="305"/>
      <c r="AI616" s="305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14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14"/>
      <c r="X617" s="114"/>
      <c r="Y617" s="114"/>
      <c r="Z617" s="114"/>
      <c r="AA617" s="305"/>
      <c r="AB617" s="305"/>
      <c r="AC617" s="305"/>
      <c r="AD617" s="305"/>
      <c r="AE617" s="305"/>
      <c r="AF617" s="305"/>
      <c r="AG617" s="305"/>
      <c r="AH617" s="305"/>
      <c r="AI617" s="305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14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14"/>
      <c r="X618" s="114"/>
      <c r="Y618" s="114"/>
      <c r="Z618" s="114"/>
      <c r="AA618" s="305"/>
      <c r="AB618" s="305"/>
      <c r="AC618" s="305"/>
      <c r="AD618" s="305"/>
      <c r="AE618" s="305"/>
      <c r="AF618" s="305"/>
      <c r="AG618" s="305"/>
      <c r="AH618" s="305"/>
      <c r="AI618" s="305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14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14"/>
      <c r="X619" s="114"/>
      <c r="Y619" s="114"/>
      <c r="Z619" s="114"/>
      <c r="AA619" s="305"/>
      <c r="AB619" s="305"/>
      <c r="AC619" s="305"/>
      <c r="AD619" s="305"/>
      <c r="AE619" s="305"/>
      <c r="AF619" s="305"/>
      <c r="AG619" s="305"/>
      <c r="AH619" s="305"/>
      <c r="AI619" s="305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14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14"/>
      <c r="X620" s="114"/>
      <c r="Y620" s="114"/>
      <c r="Z620" s="114"/>
      <c r="AA620" s="305"/>
      <c r="AB620" s="305"/>
      <c r="AC620" s="305"/>
      <c r="AD620" s="305"/>
      <c r="AE620" s="305"/>
      <c r="AF620" s="305"/>
      <c r="AG620" s="305"/>
      <c r="AH620" s="305"/>
      <c r="AI620" s="305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14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14"/>
      <c r="X621" s="114"/>
      <c r="Y621" s="114"/>
      <c r="Z621" s="114"/>
      <c r="AA621" s="305"/>
      <c r="AB621" s="305"/>
      <c r="AC621" s="305"/>
      <c r="AD621" s="305"/>
      <c r="AE621" s="305"/>
      <c r="AF621" s="305"/>
      <c r="AG621" s="305"/>
      <c r="AH621" s="305"/>
      <c r="AI621" s="305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14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14"/>
      <c r="X622" s="114"/>
      <c r="Y622" s="114"/>
      <c r="Z622" s="114"/>
      <c r="AA622" s="305"/>
      <c r="AB622" s="305"/>
      <c r="AC622" s="305"/>
      <c r="AD622" s="305"/>
      <c r="AE622" s="305"/>
      <c r="AF622" s="305"/>
      <c r="AG622" s="305"/>
      <c r="AH622" s="305"/>
      <c r="AI622" s="305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14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14"/>
      <c r="X623" s="114"/>
      <c r="Y623" s="114"/>
      <c r="Z623" s="114"/>
      <c r="AA623" s="305"/>
      <c r="AB623" s="305"/>
      <c r="AC623" s="305"/>
      <c r="AD623" s="305"/>
      <c r="AE623" s="305"/>
      <c r="AF623" s="305"/>
      <c r="AG623" s="305"/>
      <c r="AH623" s="305"/>
      <c r="AI623" s="305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14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14"/>
      <c r="X624" s="114"/>
      <c r="Y624" s="114"/>
      <c r="Z624" s="114"/>
      <c r="AA624" s="305"/>
      <c r="AB624" s="305"/>
      <c r="AC624" s="305"/>
      <c r="AD624" s="305"/>
      <c r="AE624" s="305"/>
      <c r="AF624" s="305"/>
      <c r="AG624" s="305"/>
      <c r="AH624" s="305"/>
      <c r="AI624" s="305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207">
        <v>1.89</v>
      </c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14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14"/>
      <c r="X625" s="114"/>
      <c r="Y625" s="114"/>
      <c r="Z625" s="114"/>
      <c r="AA625" s="305"/>
      <c r="AB625" s="305"/>
      <c r="AC625" s="305"/>
      <c r="AD625" s="305"/>
      <c r="AE625" s="305"/>
      <c r="AF625" s="305"/>
      <c r="AG625" s="305"/>
      <c r="AH625" s="305"/>
      <c r="AI625" s="305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207">
        <v>1.42</v>
      </c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14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14"/>
      <c r="X626" s="114"/>
      <c r="Y626" s="114"/>
      <c r="Z626" s="114"/>
      <c r="AA626" s="305"/>
      <c r="AB626" s="305"/>
      <c r="AC626" s="305"/>
      <c r="AD626" s="305"/>
      <c r="AE626" s="305"/>
      <c r="AF626" s="305"/>
      <c r="AG626" s="305"/>
      <c r="AH626" s="305"/>
      <c r="AI626" s="305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14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14"/>
      <c r="X627" s="114"/>
      <c r="Y627" s="114"/>
      <c r="Z627" s="114"/>
      <c r="AA627" s="305"/>
      <c r="AB627" s="305"/>
      <c r="AC627" s="305"/>
      <c r="AD627" s="305"/>
      <c r="AE627" s="305"/>
      <c r="AF627" s="305"/>
      <c r="AG627" s="305"/>
      <c r="AH627" s="305"/>
      <c r="AI627" s="305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14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14"/>
      <c r="X628" s="114"/>
      <c r="Y628" s="114"/>
      <c r="Z628" s="114"/>
      <c r="AA628" s="305"/>
      <c r="AB628" s="305"/>
      <c r="AC628" s="305"/>
      <c r="AD628" s="305"/>
      <c r="AE628" s="305"/>
      <c r="AF628" s="305"/>
      <c r="AG628" s="305"/>
      <c r="AH628" s="305"/>
      <c r="AI628" s="305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14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14"/>
      <c r="X629" s="114"/>
      <c r="Y629" s="114"/>
      <c r="Z629" s="114"/>
      <c r="AA629" s="305"/>
      <c r="AB629" s="305"/>
      <c r="AC629" s="305"/>
      <c r="AD629" s="305"/>
      <c r="AE629" s="305"/>
      <c r="AF629" s="305"/>
      <c r="AG629" s="305"/>
      <c r="AH629" s="305"/>
      <c r="AI629" s="305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14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14"/>
      <c r="X630" s="114"/>
      <c r="Y630" s="114"/>
      <c r="Z630" s="114"/>
      <c r="AA630" s="305"/>
      <c r="AB630" s="305"/>
      <c r="AC630" s="305"/>
      <c r="AD630" s="305"/>
      <c r="AE630" s="305"/>
      <c r="AF630" s="305"/>
      <c r="AG630" s="305"/>
      <c r="AH630" s="305"/>
      <c r="AI630" s="305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14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14"/>
      <c r="X631" s="114"/>
      <c r="Y631" s="114"/>
      <c r="Z631" s="114"/>
      <c r="AA631" s="305"/>
      <c r="AB631" s="305"/>
      <c r="AC631" s="305"/>
      <c r="AD631" s="305"/>
      <c r="AE631" s="305"/>
      <c r="AF631" s="305"/>
      <c r="AG631" s="305"/>
      <c r="AH631" s="305"/>
      <c r="AI631" s="305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14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14"/>
      <c r="X632" s="114"/>
      <c r="Y632" s="114"/>
      <c r="Z632" s="114"/>
      <c r="AA632" s="305"/>
      <c r="AB632" s="305"/>
      <c r="AC632" s="305"/>
      <c r="AD632" s="305"/>
      <c r="AE632" s="305"/>
      <c r="AF632" s="305"/>
      <c r="AG632" s="305"/>
      <c r="AH632" s="305"/>
      <c r="AI632" s="305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14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14"/>
      <c r="X633" s="114"/>
      <c r="Y633" s="114"/>
      <c r="Z633" s="114"/>
      <c r="AA633" s="305"/>
      <c r="AB633" s="305"/>
      <c r="AC633" s="305"/>
      <c r="AD633" s="305"/>
      <c r="AE633" s="305"/>
      <c r="AF633" s="305"/>
      <c r="AG633" s="305"/>
      <c r="AH633" s="305"/>
      <c r="AI633" s="305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14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14"/>
      <c r="X634" s="114"/>
      <c r="Y634" s="114"/>
      <c r="Z634" s="114"/>
      <c r="AA634" s="305"/>
      <c r="AB634" s="305"/>
      <c r="AC634" s="305"/>
      <c r="AD634" s="305"/>
      <c r="AE634" s="305"/>
      <c r="AF634" s="305"/>
      <c r="AG634" s="305"/>
      <c r="AH634" s="305"/>
      <c r="AI634" s="305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14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14"/>
      <c r="X635" s="114"/>
      <c r="Y635" s="114"/>
      <c r="Z635" s="114"/>
      <c r="AA635" s="305"/>
      <c r="AB635" s="305"/>
      <c r="AC635" s="305"/>
      <c r="AD635" s="305"/>
      <c r="AE635" s="305"/>
      <c r="AF635" s="305"/>
      <c r="AG635" s="305"/>
      <c r="AH635" s="305"/>
      <c r="AI635" s="305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14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14"/>
      <c r="X636" s="114"/>
      <c r="Y636" s="114"/>
      <c r="Z636" s="114"/>
      <c r="AA636" s="305"/>
      <c r="AB636" s="305"/>
      <c r="AC636" s="305"/>
      <c r="AD636" s="305"/>
      <c r="AE636" s="305"/>
      <c r="AF636" s="305"/>
      <c r="AG636" s="305"/>
      <c r="AH636" s="305"/>
      <c r="AI636" s="305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14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14"/>
      <c r="X637" s="114"/>
      <c r="Y637" s="114"/>
      <c r="Z637" s="114"/>
      <c r="AA637" s="305"/>
      <c r="AB637" s="305"/>
      <c r="AC637" s="305"/>
      <c r="AD637" s="305"/>
      <c r="AE637" s="305"/>
      <c r="AF637" s="305"/>
      <c r="AG637" s="305"/>
      <c r="AH637" s="305"/>
      <c r="AI637" s="305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14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14"/>
      <c r="X638" s="114"/>
      <c r="Y638" s="114"/>
      <c r="Z638" s="114"/>
      <c r="AA638" s="305"/>
      <c r="AB638" s="305"/>
      <c r="AC638" s="305"/>
      <c r="AD638" s="305"/>
      <c r="AE638" s="305"/>
      <c r="AF638" s="305"/>
      <c r="AG638" s="305"/>
      <c r="AH638" s="305"/>
      <c r="AI638" s="305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14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14"/>
      <c r="X639" s="114"/>
      <c r="Y639" s="114"/>
      <c r="Z639" s="114"/>
      <c r="AA639" s="305"/>
      <c r="AB639" s="305"/>
      <c r="AC639" s="305"/>
      <c r="AD639" s="305"/>
      <c r="AE639" s="305"/>
      <c r="AF639" s="305"/>
      <c r="AG639" s="305"/>
      <c r="AH639" s="305"/>
      <c r="AI639" s="305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14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14"/>
      <c r="X640" s="114"/>
      <c r="Y640" s="114"/>
      <c r="Z640" s="114"/>
      <c r="AA640" s="305"/>
      <c r="AB640" s="305"/>
      <c r="AC640" s="305"/>
      <c r="AD640" s="305"/>
      <c r="AE640" s="305"/>
      <c r="AF640" s="305"/>
      <c r="AG640" s="305"/>
      <c r="AH640" s="305"/>
      <c r="AI640" s="305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14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14"/>
      <c r="X641" s="114"/>
      <c r="Y641" s="114"/>
      <c r="Z641" s="114"/>
      <c r="AA641" s="305"/>
      <c r="AB641" s="305"/>
      <c r="AC641" s="305"/>
      <c r="AD641" s="305"/>
      <c r="AE641" s="305"/>
      <c r="AF641" s="305"/>
      <c r="AG641" s="305"/>
      <c r="AH641" s="305"/>
      <c r="AI641" s="305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14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14"/>
      <c r="X642" s="114"/>
      <c r="Y642" s="114"/>
      <c r="Z642" s="114"/>
      <c r="AA642" s="305"/>
      <c r="AB642" s="305"/>
      <c r="AC642" s="305"/>
      <c r="AD642" s="305"/>
      <c r="AE642" s="305"/>
      <c r="AF642" s="305"/>
      <c r="AG642" s="305"/>
      <c r="AH642" s="305"/>
      <c r="AI642" s="305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14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14"/>
      <c r="X643" s="114"/>
      <c r="Y643" s="114"/>
      <c r="Z643" s="114"/>
      <c r="AA643" s="305"/>
      <c r="AB643" s="305"/>
      <c r="AC643" s="305"/>
      <c r="AD643" s="305"/>
      <c r="AE643" s="305"/>
      <c r="AF643" s="305"/>
      <c r="AG643" s="305"/>
      <c r="AH643" s="305"/>
      <c r="AI643" s="305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14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14"/>
      <c r="X644" s="114"/>
      <c r="Y644" s="114"/>
      <c r="Z644" s="114"/>
      <c r="AA644" s="305"/>
      <c r="AB644" s="305"/>
      <c r="AC644" s="305"/>
      <c r="AD644" s="305"/>
      <c r="AE644" s="305"/>
      <c r="AF644" s="305"/>
      <c r="AG644" s="305"/>
      <c r="AH644" s="305"/>
      <c r="AI644" s="305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14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14"/>
      <c r="X645" s="114"/>
      <c r="Y645" s="114"/>
      <c r="Z645" s="114"/>
      <c r="AA645" s="305"/>
      <c r="AB645" s="305"/>
      <c r="AC645" s="305"/>
      <c r="AD645" s="305"/>
      <c r="AE645" s="305"/>
      <c r="AF645" s="305"/>
      <c r="AG645" s="305"/>
      <c r="AH645" s="305"/>
      <c r="AI645" s="305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14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14"/>
      <c r="X646" s="114"/>
      <c r="Y646" s="114"/>
      <c r="Z646" s="114"/>
      <c r="AA646" s="305"/>
      <c r="AB646" s="305"/>
      <c r="AC646" s="305"/>
      <c r="AD646" s="305"/>
      <c r="AE646" s="305"/>
      <c r="AF646" s="305"/>
      <c r="AG646" s="305"/>
      <c r="AH646" s="305"/>
      <c r="AI646" s="305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14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14"/>
      <c r="X647" s="114"/>
      <c r="Y647" s="114"/>
      <c r="Z647" s="114"/>
      <c r="AA647" s="305"/>
      <c r="AB647" s="305"/>
      <c r="AC647" s="305"/>
      <c r="AD647" s="305"/>
      <c r="AE647" s="305"/>
      <c r="AF647" s="305"/>
      <c r="AG647" s="305"/>
      <c r="AH647" s="305"/>
      <c r="AI647" s="305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14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14"/>
      <c r="X648" s="114"/>
      <c r="Y648" s="114"/>
      <c r="Z648" s="114"/>
      <c r="AA648" s="305"/>
      <c r="AB648" s="305"/>
      <c r="AC648" s="305"/>
      <c r="AD648" s="305"/>
      <c r="AE648" s="305"/>
      <c r="AF648" s="305"/>
      <c r="AG648" s="305"/>
      <c r="AH648" s="305"/>
      <c r="AI648" s="305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14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14"/>
      <c r="X649" s="114"/>
      <c r="Y649" s="114"/>
      <c r="Z649" s="114"/>
      <c r="AA649" s="305"/>
      <c r="AB649" s="305"/>
      <c r="AC649" s="305"/>
      <c r="AD649" s="305"/>
      <c r="AE649" s="305"/>
      <c r="AF649" s="305"/>
      <c r="AG649" s="305"/>
      <c r="AH649" s="305"/>
      <c r="AI649" s="305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14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14"/>
      <c r="X650" s="114"/>
      <c r="Y650" s="114"/>
      <c r="Z650" s="114"/>
      <c r="AA650" s="305"/>
      <c r="AB650" s="305"/>
      <c r="AC650" s="305"/>
      <c r="AD650" s="305"/>
      <c r="AE650" s="305"/>
      <c r="AF650" s="305"/>
      <c r="AG650" s="305"/>
      <c r="AH650" s="305"/>
      <c r="AI650" s="305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14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14"/>
      <c r="X651" s="114"/>
      <c r="Y651" s="114"/>
      <c r="Z651" s="114"/>
      <c r="AA651" s="305"/>
      <c r="AB651" s="305"/>
      <c r="AC651" s="305"/>
      <c r="AD651" s="305"/>
      <c r="AE651" s="305"/>
      <c r="AF651" s="305"/>
      <c r="AG651" s="305"/>
      <c r="AH651" s="305"/>
      <c r="AI651" s="305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14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14"/>
      <c r="X652" s="114"/>
      <c r="Y652" s="114"/>
      <c r="Z652" s="114"/>
      <c r="AA652" s="305"/>
      <c r="AB652" s="305"/>
      <c r="AC652" s="305"/>
      <c r="AD652" s="305"/>
      <c r="AE652" s="305"/>
      <c r="AF652" s="305"/>
      <c r="AG652" s="305"/>
      <c r="AH652" s="305"/>
      <c r="AI652" s="305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14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14"/>
      <c r="X653" s="114"/>
      <c r="Y653" s="114"/>
      <c r="Z653" s="114"/>
      <c r="AA653" s="305"/>
      <c r="AB653" s="305"/>
      <c r="AC653" s="305"/>
      <c r="AD653" s="305"/>
      <c r="AE653" s="305"/>
      <c r="AF653" s="305"/>
      <c r="AG653" s="305"/>
      <c r="AH653" s="305"/>
      <c r="AI653" s="305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14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14"/>
      <c r="X654" s="114"/>
      <c r="Y654" s="114"/>
      <c r="Z654" s="114"/>
      <c r="AA654" s="305"/>
      <c r="AB654" s="305"/>
      <c r="AC654" s="305"/>
      <c r="AD654" s="305"/>
      <c r="AE654" s="305"/>
      <c r="AF654" s="305"/>
      <c r="AG654" s="305"/>
      <c r="AH654" s="305"/>
      <c r="AI654" s="305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14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14"/>
      <c r="X655" s="114"/>
      <c r="Y655" s="114"/>
      <c r="Z655" s="114"/>
      <c r="AA655" s="305"/>
      <c r="AB655" s="305"/>
      <c r="AC655" s="305"/>
      <c r="AD655" s="305"/>
      <c r="AE655" s="305"/>
      <c r="AF655" s="305"/>
      <c r="AG655" s="305"/>
      <c r="AH655" s="305"/>
      <c r="AI655" s="305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14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14"/>
      <c r="X656" s="114"/>
      <c r="Y656" s="114"/>
      <c r="Z656" s="114"/>
      <c r="AA656" s="305"/>
      <c r="AB656" s="305"/>
      <c r="AC656" s="305"/>
      <c r="AD656" s="305"/>
      <c r="AE656" s="305"/>
      <c r="AF656" s="305"/>
      <c r="AG656" s="305"/>
      <c r="AH656" s="305"/>
      <c r="AI656" s="305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14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14"/>
      <c r="X657" s="114"/>
      <c r="Y657" s="114"/>
      <c r="Z657" s="114"/>
      <c r="AA657" s="305"/>
      <c r="AB657" s="305"/>
      <c r="AC657" s="305"/>
      <c r="AD657" s="305"/>
      <c r="AE657" s="305"/>
      <c r="AF657" s="305"/>
      <c r="AG657" s="305"/>
      <c r="AH657" s="305"/>
      <c r="AI657" s="305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14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14"/>
      <c r="X658" s="114"/>
      <c r="Y658" s="114"/>
      <c r="Z658" s="114"/>
      <c r="AA658" s="305"/>
      <c r="AB658" s="305"/>
      <c r="AC658" s="305"/>
      <c r="AD658" s="305"/>
      <c r="AE658" s="305"/>
      <c r="AF658" s="305"/>
      <c r="AG658" s="305"/>
      <c r="AH658" s="305"/>
      <c r="AI658" s="305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14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14"/>
      <c r="X659" s="114"/>
      <c r="Y659" s="114"/>
      <c r="Z659" s="114"/>
      <c r="AA659" s="305"/>
      <c r="AB659" s="305"/>
      <c r="AC659" s="305"/>
      <c r="AD659" s="305"/>
      <c r="AE659" s="305"/>
      <c r="AF659" s="305"/>
      <c r="AG659" s="305"/>
      <c r="AH659" s="305"/>
      <c r="AI659" s="305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14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14"/>
      <c r="X660" s="114"/>
      <c r="Y660" s="114"/>
      <c r="Z660" s="114"/>
      <c r="AA660" s="305"/>
      <c r="AB660" s="305"/>
      <c r="AC660" s="305"/>
      <c r="AD660" s="305"/>
      <c r="AE660" s="305"/>
      <c r="AF660" s="305"/>
      <c r="AG660" s="305"/>
      <c r="AH660" s="305"/>
      <c r="AI660" s="305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14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14"/>
      <c r="X661" s="114"/>
      <c r="Y661" s="114"/>
      <c r="Z661" s="114"/>
      <c r="AA661" s="305"/>
      <c r="AB661" s="305"/>
      <c r="AC661" s="305"/>
      <c r="AD661" s="305"/>
      <c r="AE661" s="305"/>
      <c r="AF661" s="305"/>
      <c r="AG661" s="305"/>
      <c r="AH661" s="305"/>
      <c r="AI661" s="305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14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14"/>
      <c r="X662" s="114"/>
      <c r="Y662" s="114"/>
      <c r="Z662" s="114"/>
      <c r="AA662" s="305"/>
      <c r="AB662" s="305"/>
      <c r="AC662" s="305"/>
      <c r="AD662" s="305"/>
      <c r="AE662" s="305"/>
      <c r="AF662" s="305"/>
      <c r="AG662" s="305"/>
      <c r="AH662" s="305"/>
      <c r="AI662" s="305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14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14"/>
      <c r="X663" s="114"/>
      <c r="Y663" s="114"/>
      <c r="Z663" s="114"/>
      <c r="AA663" s="305"/>
      <c r="AB663" s="305"/>
      <c r="AC663" s="305"/>
      <c r="AD663" s="305"/>
      <c r="AE663" s="305"/>
      <c r="AF663" s="305"/>
      <c r="AG663" s="305"/>
      <c r="AH663" s="305"/>
      <c r="AI663" s="305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14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14"/>
      <c r="X664" s="114"/>
      <c r="Y664" s="114"/>
      <c r="Z664" s="114"/>
      <c r="AA664" s="305"/>
      <c r="AB664" s="305"/>
      <c r="AC664" s="305"/>
      <c r="AD664" s="305"/>
      <c r="AE664" s="305"/>
      <c r="AF664" s="305"/>
      <c r="AG664" s="305"/>
      <c r="AH664" s="305"/>
      <c r="AI664" s="305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14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14"/>
      <c r="X665" s="114"/>
      <c r="Y665" s="114"/>
      <c r="Z665" s="114"/>
      <c r="AA665" s="305"/>
      <c r="AB665" s="305"/>
      <c r="AC665" s="305"/>
      <c r="AD665" s="305"/>
      <c r="AE665" s="305"/>
      <c r="AF665" s="305"/>
      <c r="AG665" s="305"/>
      <c r="AH665" s="305"/>
      <c r="AI665" s="305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14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14"/>
      <c r="X666" s="114"/>
      <c r="Y666" s="114"/>
      <c r="Z666" s="114"/>
      <c r="AA666" s="305"/>
      <c r="AB666" s="305"/>
      <c r="AC666" s="305"/>
      <c r="AD666" s="305"/>
      <c r="AE666" s="305"/>
      <c r="AF666" s="305"/>
      <c r="AG666" s="305"/>
      <c r="AH666" s="305"/>
      <c r="AI666" s="305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14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14"/>
      <c r="X667" s="114"/>
      <c r="Y667" s="114"/>
      <c r="Z667" s="114"/>
      <c r="AA667" s="305"/>
      <c r="AB667" s="305"/>
      <c r="AC667" s="305"/>
      <c r="AD667" s="305"/>
      <c r="AE667" s="305"/>
      <c r="AF667" s="305"/>
      <c r="AG667" s="305"/>
      <c r="AH667" s="305"/>
      <c r="AI667" s="305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14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14"/>
      <c r="X668" s="114"/>
      <c r="Y668" s="114"/>
      <c r="Z668" s="114"/>
      <c r="AA668" s="305"/>
      <c r="AB668" s="305"/>
      <c r="AC668" s="305"/>
      <c r="AD668" s="305"/>
      <c r="AE668" s="305"/>
      <c r="AF668" s="305"/>
      <c r="AG668" s="305"/>
      <c r="AH668" s="305"/>
      <c r="AI668" s="305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14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14"/>
      <c r="X669" s="114"/>
      <c r="Y669" s="114"/>
      <c r="Z669" s="114"/>
      <c r="AA669" s="305"/>
      <c r="AB669" s="305"/>
      <c r="AC669" s="305"/>
      <c r="AD669" s="305"/>
      <c r="AE669" s="305"/>
      <c r="AF669" s="305"/>
      <c r="AG669" s="305"/>
      <c r="AH669" s="305"/>
      <c r="AI669" s="305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14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14"/>
      <c r="X670" s="114"/>
      <c r="Y670" s="114"/>
      <c r="Z670" s="114"/>
      <c r="AA670" s="305"/>
      <c r="AB670" s="305"/>
      <c r="AC670" s="305"/>
      <c r="AD670" s="305"/>
      <c r="AE670" s="305"/>
      <c r="AF670" s="305"/>
      <c r="AG670" s="305"/>
      <c r="AH670" s="305"/>
      <c r="AI670" s="305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14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14"/>
      <c r="X671" s="114"/>
      <c r="Y671" s="114"/>
      <c r="Z671" s="114"/>
      <c r="AA671" s="305"/>
      <c r="AB671" s="305"/>
      <c r="AC671" s="305"/>
      <c r="AD671" s="305"/>
      <c r="AE671" s="305"/>
      <c r="AF671" s="305"/>
      <c r="AG671" s="305"/>
      <c r="AH671" s="305"/>
      <c r="AI671" s="305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14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14"/>
      <c r="X672" s="114"/>
      <c r="Y672" s="114"/>
      <c r="Z672" s="114"/>
      <c r="AA672" s="305"/>
      <c r="AB672" s="305"/>
      <c r="AC672" s="305"/>
      <c r="AD672" s="305"/>
      <c r="AE672" s="305"/>
      <c r="AF672" s="305"/>
      <c r="AG672" s="305"/>
      <c r="AH672" s="305"/>
      <c r="AI672" s="305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14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14"/>
      <c r="X673" s="114"/>
      <c r="Y673" s="114"/>
      <c r="Z673" s="114"/>
      <c r="AA673" s="305"/>
      <c r="AB673" s="305"/>
      <c r="AC673" s="305"/>
      <c r="AD673" s="305"/>
      <c r="AE673" s="305"/>
      <c r="AF673" s="305"/>
      <c r="AG673" s="305"/>
      <c r="AH673" s="305"/>
      <c r="AI673" s="305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14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14"/>
      <c r="X674" s="114"/>
      <c r="Y674" s="114"/>
      <c r="Z674" s="114"/>
      <c r="AA674" s="305"/>
      <c r="AB674" s="305"/>
      <c r="AC674" s="305"/>
      <c r="AD674" s="305"/>
      <c r="AE674" s="305"/>
      <c r="AF674" s="305"/>
      <c r="AG674" s="305"/>
      <c r="AH674" s="305"/>
      <c r="AI674" s="305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14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14"/>
      <c r="X675" s="114"/>
      <c r="Y675" s="114"/>
      <c r="Z675" s="114"/>
      <c r="AA675" s="305"/>
      <c r="AB675" s="305"/>
      <c r="AC675" s="305"/>
      <c r="AD675" s="305"/>
      <c r="AE675" s="305"/>
      <c r="AF675" s="305"/>
      <c r="AG675" s="305"/>
      <c r="AH675" s="305"/>
      <c r="AI675" s="305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14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14"/>
      <c r="X676" s="114"/>
      <c r="Y676" s="114"/>
      <c r="Z676" s="114"/>
      <c r="AA676" s="305"/>
      <c r="AB676" s="305"/>
      <c r="AC676" s="305"/>
      <c r="AD676" s="305"/>
      <c r="AE676" s="305"/>
      <c r="AF676" s="305"/>
      <c r="AG676" s="305"/>
      <c r="AH676" s="305"/>
      <c r="AI676" s="305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14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14"/>
      <c r="X677" s="114"/>
      <c r="Y677" s="114"/>
      <c r="Z677" s="114"/>
      <c r="AA677" s="305"/>
      <c r="AB677" s="305"/>
      <c r="AC677" s="305"/>
      <c r="AD677" s="305"/>
      <c r="AE677" s="305"/>
      <c r="AF677" s="305"/>
      <c r="AG677" s="305"/>
      <c r="AH677" s="305"/>
      <c r="AI677" s="305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14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14"/>
      <c r="X678" s="114"/>
      <c r="Y678" s="114"/>
      <c r="Z678" s="114"/>
      <c r="AA678" s="305"/>
      <c r="AB678" s="305"/>
      <c r="AC678" s="305"/>
      <c r="AD678" s="305"/>
      <c r="AE678" s="305"/>
      <c r="AF678" s="305"/>
      <c r="AG678" s="305"/>
      <c r="AH678" s="305"/>
      <c r="AI678" s="305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14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14"/>
      <c r="X679" s="114"/>
      <c r="Y679" s="114"/>
      <c r="Z679" s="114"/>
      <c r="AA679" s="305"/>
      <c r="AB679" s="305"/>
      <c r="AC679" s="305"/>
      <c r="AD679" s="305"/>
      <c r="AE679" s="305"/>
      <c r="AF679" s="305"/>
      <c r="AG679" s="305"/>
      <c r="AH679" s="305"/>
      <c r="AI679" s="305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14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14"/>
      <c r="X680" s="114"/>
      <c r="Y680" s="114"/>
      <c r="Z680" s="114"/>
      <c r="AA680" s="305"/>
      <c r="AB680" s="305"/>
      <c r="AC680" s="305"/>
      <c r="AD680" s="305"/>
      <c r="AE680" s="305"/>
      <c r="AF680" s="305"/>
      <c r="AG680" s="305"/>
      <c r="AH680" s="305"/>
      <c r="AI680" s="305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14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14"/>
      <c r="X681" s="114"/>
      <c r="Y681" s="114"/>
      <c r="Z681" s="114"/>
      <c r="AA681" s="305"/>
      <c r="AB681" s="305"/>
      <c r="AC681" s="305"/>
      <c r="AD681" s="305"/>
      <c r="AE681" s="305"/>
      <c r="AF681" s="305"/>
      <c r="AG681" s="305"/>
      <c r="AH681" s="305"/>
      <c r="AI681" s="305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14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14"/>
      <c r="X682" s="114"/>
      <c r="Y682" s="114"/>
      <c r="Z682" s="114"/>
      <c r="AA682" s="305"/>
      <c r="AB682" s="305"/>
      <c r="AC682" s="305"/>
      <c r="AD682" s="305"/>
      <c r="AE682" s="305"/>
      <c r="AF682" s="305"/>
      <c r="AG682" s="305"/>
      <c r="AH682" s="305"/>
      <c r="AI682" s="305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14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14"/>
      <c r="X683" s="114"/>
      <c r="Y683" s="114"/>
      <c r="Z683" s="114"/>
      <c r="AA683" s="305"/>
      <c r="AB683" s="305"/>
      <c r="AC683" s="305"/>
      <c r="AD683" s="305"/>
      <c r="AE683" s="305"/>
      <c r="AF683" s="305"/>
      <c r="AG683" s="305"/>
      <c r="AH683" s="305"/>
      <c r="AI683" s="305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14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14"/>
      <c r="X684" s="114"/>
      <c r="Y684" s="114"/>
      <c r="Z684" s="114"/>
      <c r="AA684" s="305"/>
      <c r="AB684" s="305"/>
      <c r="AC684" s="305"/>
      <c r="AD684" s="305"/>
      <c r="AE684" s="305"/>
      <c r="AF684" s="305"/>
      <c r="AG684" s="305"/>
      <c r="AH684" s="305"/>
      <c r="AI684" s="305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14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14"/>
      <c r="X685" s="114"/>
      <c r="Y685" s="114"/>
      <c r="Z685" s="114"/>
      <c r="AA685" s="305"/>
      <c r="AB685" s="305"/>
      <c r="AC685" s="305"/>
      <c r="AD685" s="305"/>
      <c r="AE685" s="305"/>
      <c r="AF685" s="305"/>
      <c r="AG685" s="305"/>
      <c r="AH685" s="305"/>
      <c r="AI685" s="305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14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14"/>
      <c r="X686" s="114"/>
      <c r="Y686" s="114"/>
      <c r="Z686" s="114"/>
      <c r="AA686" s="305"/>
      <c r="AB686" s="305"/>
      <c r="AC686" s="305"/>
      <c r="AD686" s="305"/>
      <c r="AE686" s="305"/>
      <c r="AF686" s="305"/>
      <c r="AG686" s="305"/>
      <c r="AH686" s="305"/>
      <c r="AI686" s="305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14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14"/>
      <c r="X687" s="114"/>
      <c r="Y687" s="114"/>
      <c r="Z687" s="114"/>
      <c r="AA687" s="305"/>
      <c r="AB687" s="305"/>
      <c r="AC687" s="305"/>
      <c r="AD687" s="305"/>
      <c r="AE687" s="305"/>
      <c r="AF687" s="305"/>
      <c r="AG687" s="305"/>
      <c r="AH687" s="305"/>
      <c r="AI687" s="305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14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14"/>
      <c r="X688" s="114"/>
      <c r="Y688" s="114"/>
      <c r="Z688" s="114"/>
      <c r="AA688" s="305"/>
      <c r="AB688" s="305"/>
      <c r="AC688" s="305"/>
      <c r="AD688" s="305"/>
      <c r="AE688" s="305"/>
      <c r="AF688" s="305"/>
      <c r="AG688" s="305"/>
      <c r="AH688" s="305"/>
      <c r="AI688" s="305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14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14"/>
      <c r="X689" s="114"/>
      <c r="Y689" s="114"/>
      <c r="Z689" s="114"/>
      <c r="AA689" s="305"/>
      <c r="AB689" s="305"/>
      <c r="AC689" s="305"/>
      <c r="AD689" s="305"/>
      <c r="AE689" s="305"/>
      <c r="AF689" s="305"/>
      <c r="AG689" s="305"/>
      <c r="AH689" s="305"/>
      <c r="AI689" s="305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14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14"/>
      <c r="X690" s="114"/>
      <c r="Y690" s="114"/>
      <c r="Z690" s="114"/>
      <c r="AA690" s="305"/>
      <c r="AB690" s="305"/>
      <c r="AC690" s="305"/>
      <c r="AD690" s="305"/>
      <c r="AE690" s="305"/>
      <c r="AF690" s="305"/>
      <c r="AG690" s="305"/>
      <c r="AH690" s="305"/>
      <c r="AI690" s="305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14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14"/>
      <c r="X691" s="114"/>
      <c r="Y691" s="114"/>
      <c r="Z691" s="114"/>
      <c r="AA691" s="305"/>
      <c r="AB691" s="305"/>
      <c r="AC691" s="305"/>
      <c r="AD691" s="305"/>
      <c r="AE691" s="305"/>
      <c r="AF691" s="305"/>
      <c r="AG691" s="305"/>
      <c r="AH691" s="305"/>
      <c r="AI691" s="305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14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14"/>
      <c r="X692" s="114"/>
      <c r="Y692" s="114"/>
      <c r="Z692" s="114"/>
      <c r="AA692" s="305"/>
      <c r="AB692" s="305"/>
      <c r="AC692" s="305"/>
      <c r="AD692" s="305"/>
      <c r="AE692" s="305"/>
      <c r="AF692" s="305"/>
      <c r="AG692" s="305"/>
      <c r="AH692" s="305"/>
      <c r="AI692" s="305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14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14"/>
      <c r="X693" s="114"/>
      <c r="Y693" s="114"/>
      <c r="Z693" s="114"/>
      <c r="AA693" s="305"/>
      <c r="AB693" s="305"/>
      <c r="AC693" s="305"/>
      <c r="AD693" s="305"/>
      <c r="AE693" s="305"/>
      <c r="AF693" s="305"/>
      <c r="AG693" s="305"/>
      <c r="AH693" s="305"/>
      <c r="AI693" s="305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14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14"/>
      <c r="X694" s="114"/>
      <c r="Y694" s="114"/>
      <c r="Z694" s="114"/>
      <c r="AA694" s="305"/>
      <c r="AB694" s="305"/>
      <c r="AC694" s="305"/>
      <c r="AD694" s="305"/>
      <c r="AE694" s="305"/>
      <c r="AF694" s="305"/>
      <c r="AG694" s="305"/>
      <c r="AH694" s="305"/>
      <c r="AI694" s="305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14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14"/>
      <c r="X695" s="114"/>
      <c r="Y695" s="114"/>
      <c r="Z695" s="114"/>
      <c r="AA695" s="305"/>
      <c r="AB695" s="305"/>
      <c r="AC695" s="305"/>
      <c r="AD695" s="305"/>
      <c r="AE695" s="305"/>
      <c r="AF695" s="305"/>
      <c r="AG695" s="305"/>
      <c r="AH695" s="305"/>
      <c r="AI695" s="305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14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14"/>
      <c r="X696" s="114"/>
      <c r="Y696" s="114"/>
      <c r="Z696" s="114"/>
      <c r="AA696" s="305"/>
      <c r="AB696" s="305"/>
      <c r="AC696" s="305"/>
      <c r="AD696" s="305"/>
      <c r="AE696" s="305"/>
      <c r="AF696" s="305"/>
      <c r="AG696" s="305"/>
      <c r="AH696" s="305"/>
      <c r="AI696" s="305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14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14"/>
      <c r="X697" s="114"/>
      <c r="Y697" s="114"/>
      <c r="Z697" s="114"/>
      <c r="AA697" s="305"/>
      <c r="AB697" s="305"/>
      <c r="AC697" s="305"/>
      <c r="AD697" s="305"/>
      <c r="AE697" s="305"/>
      <c r="AF697" s="305"/>
      <c r="AG697" s="305"/>
      <c r="AH697" s="305"/>
      <c r="AI697" s="305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14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14"/>
      <c r="X698" s="114"/>
      <c r="Y698" s="114"/>
      <c r="Z698" s="114"/>
      <c r="AA698" s="305"/>
      <c r="AB698" s="305"/>
      <c r="AC698" s="305"/>
      <c r="AD698" s="305"/>
      <c r="AE698" s="305"/>
      <c r="AF698" s="305"/>
      <c r="AG698" s="305"/>
      <c r="AH698" s="305"/>
      <c r="AI698" s="305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14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14"/>
      <c r="X699" s="114"/>
      <c r="Y699" s="114"/>
      <c r="Z699" s="114"/>
      <c r="AA699" s="305"/>
      <c r="AB699" s="305"/>
      <c r="AC699" s="305"/>
      <c r="AD699" s="305"/>
      <c r="AE699" s="305"/>
      <c r="AF699" s="305"/>
      <c r="AG699" s="305"/>
      <c r="AH699" s="305"/>
      <c r="AI699" s="305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14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14"/>
      <c r="X700" s="114"/>
      <c r="Y700" s="114"/>
      <c r="Z700" s="114"/>
      <c r="AA700" s="305"/>
      <c r="AB700" s="305"/>
      <c r="AC700" s="305"/>
      <c r="AD700" s="305"/>
      <c r="AE700" s="305"/>
      <c r="AF700" s="305"/>
      <c r="AG700" s="305"/>
      <c r="AH700" s="305"/>
      <c r="AI700" s="305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14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14"/>
      <c r="X701" s="114"/>
      <c r="Y701" s="114"/>
      <c r="Z701" s="114"/>
      <c r="AA701" s="305"/>
      <c r="AB701" s="305"/>
      <c r="AC701" s="305"/>
      <c r="AD701" s="305"/>
      <c r="AE701" s="305"/>
      <c r="AF701" s="305"/>
      <c r="AG701" s="305"/>
      <c r="AH701" s="305"/>
      <c r="AI701" s="305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14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14"/>
      <c r="X702" s="114"/>
      <c r="Y702" s="114"/>
      <c r="Z702" s="114"/>
      <c r="AA702" s="305"/>
      <c r="AB702" s="305"/>
      <c r="AC702" s="305"/>
      <c r="AD702" s="305"/>
      <c r="AE702" s="305"/>
      <c r="AF702" s="305"/>
      <c r="AG702" s="305"/>
      <c r="AH702" s="305"/>
      <c r="AI702" s="305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14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14"/>
      <c r="X703" s="114"/>
      <c r="Y703" s="114"/>
      <c r="Z703" s="114"/>
      <c r="AA703" s="305"/>
      <c r="AB703" s="305"/>
      <c r="AC703" s="305"/>
      <c r="AD703" s="305"/>
      <c r="AE703" s="305"/>
      <c r="AF703" s="305"/>
      <c r="AG703" s="305"/>
      <c r="AH703" s="305"/>
      <c r="AI703" s="305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14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14"/>
      <c r="X704" s="114"/>
      <c r="Y704" s="114"/>
      <c r="Z704" s="114"/>
      <c r="AA704" s="305"/>
      <c r="AB704" s="305"/>
      <c r="AC704" s="305"/>
      <c r="AD704" s="305"/>
      <c r="AE704" s="305"/>
      <c r="AF704" s="305"/>
      <c r="AG704" s="305"/>
      <c r="AH704" s="305"/>
      <c r="AI704" s="305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14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14"/>
      <c r="X705" s="114"/>
      <c r="Y705" s="114"/>
      <c r="Z705" s="114"/>
      <c r="AA705" s="305"/>
      <c r="AB705" s="305"/>
      <c r="AC705" s="305"/>
      <c r="AD705" s="305"/>
      <c r="AE705" s="305"/>
      <c r="AF705" s="305"/>
      <c r="AG705" s="305"/>
      <c r="AH705" s="305"/>
      <c r="AI705" s="305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14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14"/>
      <c r="X706" s="114"/>
      <c r="Y706" s="114"/>
      <c r="Z706" s="114"/>
      <c r="AA706" s="305"/>
      <c r="AB706" s="305"/>
      <c r="AC706" s="305"/>
      <c r="AD706" s="305"/>
      <c r="AE706" s="305"/>
      <c r="AF706" s="305"/>
      <c r="AG706" s="305"/>
      <c r="AH706" s="305"/>
      <c r="AI706" s="305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14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14"/>
      <c r="X707" s="114"/>
      <c r="Y707" s="114"/>
      <c r="Z707" s="114"/>
      <c r="AA707" s="305"/>
      <c r="AB707" s="305"/>
      <c r="AC707" s="305"/>
      <c r="AD707" s="305"/>
      <c r="AE707" s="305"/>
      <c r="AF707" s="305"/>
      <c r="AG707" s="305"/>
      <c r="AH707" s="305"/>
      <c r="AI707" s="305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14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14"/>
      <c r="X708" s="114"/>
      <c r="Y708" s="114"/>
      <c r="Z708" s="114"/>
      <c r="AA708" s="305"/>
      <c r="AB708" s="305"/>
      <c r="AC708" s="305"/>
      <c r="AD708" s="305"/>
      <c r="AE708" s="305"/>
      <c r="AF708" s="305"/>
      <c r="AG708" s="305"/>
      <c r="AH708" s="305"/>
      <c r="AI708" s="305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14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14"/>
      <c r="X709" s="114"/>
      <c r="Y709" s="114"/>
      <c r="Z709" s="114"/>
      <c r="AA709" s="305"/>
      <c r="AB709" s="305"/>
      <c r="AC709" s="305"/>
      <c r="AD709" s="305"/>
      <c r="AE709" s="305"/>
      <c r="AF709" s="305"/>
      <c r="AG709" s="305"/>
      <c r="AH709" s="305"/>
      <c r="AI709" s="305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14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14"/>
      <c r="X710" s="114"/>
      <c r="Y710" s="114"/>
      <c r="Z710" s="114"/>
      <c r="AA710" s="305"/>
      <c r="AB710" s="305"/>
      <c r="AC710" s="305"/>
      <c r="AD710" s="305"/>
      <c r="AE710" s="305"/>
      <c r="AF710" s="305"/>
      <c r="AG710" s="305"/>
      <c r="AH710" s="305"/>
      <c r="AI710" s="305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14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14"/>
      <c r="X711" s="114"/>
      <c r="Y711" s="114"/>
      <c r="Z711" s="114"/>
      <c r="AA711" s="305"/>
      <c r="AB711" s="305"/>
      <c r="AC711" s="305"/>
      <c r="AD711" s="305"/>
      <c r="AE711" s="305"/>
      <c r="AF711" s="305"/>
      <c r="AG711" s="305"/>
      <c r="AH711" s="305"/>
      <c r="AI711" s="305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14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14"/>
      <c r="X712" s="114"/>
      <c r="Y712" s="114"/>
      <c r="Z712" s="114"/>
      <c r="AA712" s="305"/>
      <c r="AB712" s="305"/>
      <c r="AC712" s="305"/>
      <c r="AD712" s="305"/>
      <c r="AE712" s="305"/>
      <c r="AF712" s="305"/>
      <c r="AG712" s="305"/>
      <c r="AH712" s="305"/>
      <c r="AI712" s="305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14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14"/>
      <c r="X713" s="114"/>
      <c r="Y713" s="114"/>
      <c r="Z713" s="114"/>
      <c r="AA713" s="305"/>
      <c r="AB713" s="305"/>
      <c r="AC713" s="305"/>
      <c r="AD713" s="305"/>
      <c r="AE713" s="305"/>
      <c r="AF713" s="305"/>
      <c r="AG713" s="305"/>
      <c r="AH713" s="305"/>
      <c r="AI713" s="305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14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14"/>
      <c r="X714" s="114"/>
      <c r="Y714" s="114"/>
      <c r="Z714" s="114"/>
      <c r="AA714" s="305"/>
      <c r="AB714" s="305"/>
      <c r="AC714" s="305"/>
      <c r="AD714" s="305"/>
      <c r="AE714" s="305"/>
      <c r="AF714" s="305"/>
      <c r="AG714" s="305"/>
      <c r="AH714" s="305"/>
      <c r="AI714" s="305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14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14"/>
      <c r="X715" s="114"/>
      <c r="Y715" s="114"/>
      <c r="Z715" s="114"/>
      <c r="AA715" s="305"/>
      <c r="AB715" s="305"/>
      <c r="AC715" s="305"/>
      <c r="AD715" s="305"/>
      <c r="AE715" s="305"/>
      <c r="AF715" s="305"/>
      <c r="AG715" s="305"/>
      <c r="AH715" s="305"/>
      <c r="AI715" s="305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14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14"/>
      <c r="X716" s="114"/>
      <c r="Y716" s="114"/>
      <c r="Z716" s="114"/>
      <c r="AA716" s="305"/>
      <c r="AB716" s="305"/>
      <c r="AC716" s="305"/>
      <c r="AD716" s="305"/>
      <c r="AE716" s="305"/>
      <c r="AF716" s="305"/>
      <c r="AG716" s="305"/>
      <c r="AH716" s="305"/>
      <c r="AI716" s="305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14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14"/>
      <c r="X717" s="114"/>
      <c r="Y717" s="114"/>
      <c r="Z717" s="114"/>
      <c r="AA717" s="305"/>
      <c r="AB717" s="305"/>
      <c r="AC717" s="305"/>
      <c r="AD717" s="305"/>
      <c r="AE717" s="305"/>
      <c r="AF717" s="305"/>
      <c r="AG717" s="305"/>
      <c r="AH717" s="305"/>
      <c r="AI717" s="305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14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14"/>
      <c r="X718" s="114"/>
      <c r="Y718" s="114"/>
      <c r="Z718" s="114"/>
      <c r="AA718" s="305"/>
      <c r="AB718" s="305"/>
      <c r="AC718" s="305"/>
      <c r="AD718" s="305"/>
      <c r="AE718" s="305"/>
      <c r="AF718" s="305"/>
      <c r="AG718" s="305"/>
      <c r="AH718" s="305"/>
      <c r="AI718" s="305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14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14"/>
      <c r="X719" s="114"/>
      <c r="Y719" s="114"/>
      <c r="Z719" s="114"/>
      <c r="AA719" s="305"/>
      <c r="AB719" s="305"/>
      <c r="AC719" s="305"/>
      <c r="AD719" s="305"/>
      <c r="AE719" s="305"/>
      <c r="AF719" s="305"/>
      <c r="AG719" s="305"/>
      <c r="AH719" s="305"/>
      <c r="AI719" s="305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14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14"/>
      <c r="X720" s="114"/>
      <c r="Y720" s="114"/>
      <c r="Z720" s="114"/>
      <c r="AA720" s="305"/>
      <c r="AB720" s="305"/>
      <c r="AC720" s="305"/>
      <c r="AD720" s="305"/>
      <c r="AE720" s="305"/>
      <c r="AF720" s="305"/>
      <c r="AG720" s="305"/>
      <c r="AH720" s="305"/>
      <c r="AI720" s="305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14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14"/>
      <c r="X721" s="114"/>
      <c r="Y721" s="114"/>
      <c r="Z721" s="114"/>
      <c r="AA721" s="305"/>
      <c r="AB721" s="305"/>
      <c r="AC721" s="305"/>
      <c r="AD721" s="305"/>
      <c r="AE721" s="305"/>
      <c r="AF721" s="305"/>
      <c r="AG721" s="305"/>
      <c r="AH721" s="305"/>
      <c r="AI721" s="305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14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14"/>
      <c r="X722" s="114"/>
      <c r="Y722" s="114"/>
      <c r="Z722" s="114"/>
      <c r="AA722" s="305"/>
      <c r="AB722" s="305"/>
      <c r="AC722" s="305"/>
      <c r="AD722" s="305"/>
      <c r="AE722" s="305"/>
      <c r="AF722" s="305"/>
      <c r="AG722" s="305"/>
      <c r="AH722" s="305"/>
      <c r="AI722" s="305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14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14"/>
      <c r="X723" s="114"/>
      <c r="Y723" s="114"/>
      <c r="Z723" s="114"/>
      <c r="AA723" s="305"/>
      <c r="AB723" s="305"/>
      <c r="AC723" s="305"/>
      <c r="AD723" s="305"/>
      <c r="AE723" s="305"/>
      <c r="AF723" s="305"/>
      <c r="AG723" s="305"/>
      <c r="AH723" s="305"/>
      <c r="AI723" s="305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14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14"/>
      <c r="X724" s="114"/>
      <c r="Y724" s="114"/>
      <c r="Z724" s="114"/>
      <c r="AA724" s="305"/>
      <c r="AB724" s="305"/>
      <c r="AC724" s="305"/>
      <c r="AD724" s="305"/>
      <c r="AE724" s="305"/>
      <c r="AF724" s="305"/>
      <c r="AG724" s="305"/>
      <c r="AH724" s="305"/>
      <c r="AI724" s="305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14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14"/>
      <c r="X725" s="114"/>
      <c r="Y725" s="114"/>
      <c r="Z725" s="114"/>
      <c r="AA725" s="305"/>
      <c r="AB725" s="305"/>
      <c r="AC725" s="305"/>
      <c r="AD725" s="305"/>
      <c r="AE725" s="305"/>
      <c r="AF725" s="305"/>
      <c r="AG725" s="305"/>
      <c r="AH725" s="305"/>
      <c r="AI725" s="305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14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14"/>
      <c r="X726" s="114"/>
      <c r="Y726" s="114"/>
      <c r="Z726" s="114"/>
      <c r="AA726" s="305"/>
      <c r="AB726" s="305"/>
      <c r="AC726" s="305"/>
      <c r="AD726" s="305"/>
      <c r="AE726" s="305"/>
      <c r="AF726" s="305"/>
      <c r="AG726" s="305"/>
      <c r="AH726" s="305"/>
      <c r="AI726" s="305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14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14"/>
      <c r="X727" s="114"/>
      <c r="Y727" s="114"/>
      <c r="Z727" s="114"/>
      <c r="AA727" s="305"/>
      <c r="AB727" s="305"/>
      <c r="AC727" s="305"/>
      <c r="AD727" s="305"/>
      <c r="AE727" s="305"/>
      <c r="AF727" s="305"/>
      <c r="AG727" s="305"/>
      <c r="AH727" s="305"/>
      <c r="AI727" s="305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14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14"/>
      <c r="X728" s="114"/>
      <c r="Y728" s="114"/>
      <c r="Z728" s="114"/>
      <c r="AA728" s="305"/>
      <c r="AB728" s="305"/>
      <c r="AC728" s="305"/>
      <c r="AD728" s="305"/>
      <c r="AE728" s="305"/>
      <c r="AF728" s="305"/>
      <c r="AG728" s="305"/>
      <c r="AH728" s="305"/>
      <c r="AI728" s="305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14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14"/>
      <c r="X729" s="114"/>
      <c r="Y729" s="114"/>
      <c r="Z729" s="114"/>
      <c r="AA729" s="305"/>
      <c r="AB729" s="305"/>
      <c r="AC729" s="305"/>
      <c r="AD729" s="305"/>
      <c r="AE729" s="305"/>
      <c r="AF729" s="305"/>
      <c r="AG729" s="305"/>
      <c r="AH729" s="305"/>
      <c r="AI729" s="305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14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14"/>
      <c r="X730" s="114"/>
      <c r="Y730" s="114"/>
      <c r="Z730" s="114"/>
      <c r="AA730" s="305"/>
      <c r="AB730" s="305"/>
      <c r="AC730" s="305"/>
      <c r="AD730" s="305"/>
      <c r="AE730" s="305"/>
      <c r="AF730" s="305"/>
      <c r="AG730" s="305"/>
      <c r="AH730" s="305"/>
      <c r="AI730" s="305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14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14"/>
      <c r="X731" s="114"/>
      <c r="Y731" s="114"/>
      <c r="Z731" s="114"/>
      <c r="AA731" s="305"/>
      <c r="AB731" s="305"/>
      <c r="AC731" s="305"/>
      <c r="AD731" s="305"/>
      <c r="AE731" s="305"/>
      <c r="AF731" s="305"/>
      <c r="AG731" s="305"/>
      <c r="AH731" s="305"/>
      <c r="AI731" s="305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14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14"/>
      <c r="X732" s="114"/>
      <c r="Y732" s="114"/>
      <c r="Z732" s="114"/>
      <c r="AA732" s="305"/>
      <c r="AB732" s="305"/>
      <c r="AC732" s="305"/>
      <c r="AD732" s="305"/>
      <c r="AE732" s="305"/>
      <c r="AF732" s="305"/>
      <c r="AG732" s="305"/>
      <c r="AH732" s="305"/>
      <c r="AI732" s="305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14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14"/>
      <c r="X733" s="114"/>
      <c r="Y733" s="114"/>
      <c r="Z733" s="114"/>
      <c r="AA733" s="305"/>
      <c r="AB733" s="305"/>
      <c r="AC733" s="305"/>
      <c r="AD733" s="305"/>
      <c r="AE733" s="305"/>
      <c r="AF733" s="305"/>
      <c r="AG733" s="305"/>
      <c r="AH733" s="305"/>
      <c r="AI733" s="305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14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14"/>
      <c r="X734" s="114"/>
      <c r="Y734" s="114"/>
      <c r="Z734" s="114"/>
      <c r="AA734" s="305"/>
      <c r="AB734" s="305"/>
      <c r="AC734" s="305"/>
      <c r="AD734" s="305"/>
      <c r="AE734" s="305"/>
      <c r="AF734" s="305"/>
      <c r="AG734" s="305"/>
      <c r="AH734" s="305"/>
      <c r="AI734" s="305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14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14"/>
      <c r="X735" s="114"/>
      <c r="Y735" s="114"/>
      <c r="Z735" s="114"/>
      <c r="AA735" s="305"/>
      <c r="AB735" s="305"/>
      <c r="AC735" s="305"/>
      <c r="AD735" s="305"/>
      <c r="AE735" s="305"/>
      <c r="AF735" s="305"/>
      <c r="AG735" s="305"/>
      <c r="AH735" s="305"/>
      <c r="AI735" s="305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14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14"/>
      <c r="X736" s="114"/>
      <c r="Y736" s="114"/>
      <c r="Z736" s="114"/>
      <c r="AA736" s="305"/>
      <c r="AB736" s="305"/>
      <c r="AC736" s="305"/>
      <c r="AD736" s="305"/>
      <c r="AE736" s="305"/>
      <c r="AF736" s="305"/>
      <c r="AG736" s="305"/>
      <c r="AH736" s="305"/>
      <c r="AI736" s="305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14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14"/>
      <c r="X737" s="114"/>
      <c r="Y737" s="114"/>
      <c r="Z737" s="114"/>
      <c r="AA737" s="305"/>
      <c r="AB737" s="305"/>
      <c r="AC737" s="305"/>
      <c r="AD737" s="305"/>
      <c r="AE737" s="305"/>
      <c r="AF737" s="305"/>
      <c r="AG737" s="305"/>
      <c r="AH737" s="305"/>
      <c r="AI737" s="305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14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14"/>
      <c r="X738" s="114"/>
      <c r="Y738" s="114"/>
      <c r="Z738" s="114"/>
      <c r="AA738" s="305"/>
      <c r="AB738" s="305"/>
      <c r="AC738" s="305"/>
      <c r="AD738" s="305"/>
      <c r="AE738" s="305"/>
      <c r="AF738" s="305"/>
      <c r="AG738" s="305"/>
      <c r="AH738" s="305"/>
      <c r="AI738" s="305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14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14"/>
      <c r="X739" s="114"/>
      <c r="Y739" s="114"/>
      <c r="Z739" s="114"/>
      <c r="AA739" s="305"/>
      <c r="AB739" s="305"/>
      <c r="AC739" s="305"/>
      <c r="AD739" s="305"/>
      <c r="AE739" s="305"/>
      <c r="AF739" s="305"/>
      <c r="AG739" s="305"/>
      <c r="AH739" s="305"/>
      <c r="AI739" s="305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14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14"/>
      <c r="X740" s="114"/>
      <c r="Y740" s="114"/>
      <c r="Z740" s="114"/>
      <c r="AA740" s="305"/>
      <c r="AB740" s="305"/>
      <c r="AC740" s="305"/>
      <c r="AD740" s="305"/>
      <c r="AE740" s="305"/>
      <c r="AF740" s="305"/>
      <c r="AG740" s="305"/>
      <c r="AH740" s="305"/>
      <c r="AI740" s="305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14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14"/>
      <c r="X741" s="114"/>
      <c r="Y741" s="114"/>
      <c r="Z741" s="114"/>
      <c r="AA741" s="305"/>
      <c r="AB741" s="305"/>
      <c r="AC741" s="305"/>
      <c r="AD741" s="305"/>
      <c r="AE741" s="305"/>
      <c r="AF741" s="305"/>
      <c r="AG741" s="305"/>
      <c r="AH741" s="305"/>
      <c r="AI741" s="305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14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14"/>
      <c r="X742" s="114"/>
      <c r="Y742" s="114"/>
      <c r="Z742" s="114"/>
      <c r="AA742" s="305"/>
      <c r="AB742" s="305"/>
      <c r="AC742" s="305"/>
      <c r="AD742" s="305"/>
      <c r="AE742" s="305"/>
      <c r="AF742" s="305"/>
      <c r="AG742" s="305"/>
      <c r="AH742" s="305"/>
      <c r="AI742" s="305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14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14"/>
      <c r="X743" s="114"/>
      <c r="Y743" s="114"/>
      <c r="Z743" s="114"/>
      <c r="AA743" s="305"/>
      <c r="AB743" s="305"/>
      <c r="AC743" s="305"/>
      <c r="AD743" s="305"/>
      <c r="AE743" s="305"/>
      <c r="AF743" s="305"/>
      <c r="AG743" s="305"/>
      <c r="AH743" s="305"/>
      <c r="AI743" s="305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14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14"/>
      <c r="X744" s="114"/>
      <c r="Y744" s="114"/>
      <c r="Z744" s="114"/>
      <c r="AA744" s="305"/>
      <c r="AB744" s="305"/>
      <c r="AC744" s="305"/>
      <c r="AD744" s="305"/>
      <c r="AE744" s="305"/>
      <c r="AF744" s="305"/>
      <c r="AG744" s="305"/>
      <c r="AH744" s="305"/>
      <c r="AI744" s="305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14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14"/>
      <c r="X745" s="114"/>
      <c r="Y745" s="114"/>
      <c r="Z745" s="114"/>
      <c r="AA745" s="305"/>
      <c r="AB745" s="305"/>
      <c r="AC745" s="305"/>
      <c r="AD745" s="305"/>
      <c r="AE745" s="305"/>
      <c r="AF745" s="305"/>
      <c r="AG745" s="305"/>
      <c r="AH745" s="305"/>
      <c r="AI745" s="305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14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14"/>
      <c r="X746" s="114"/>
      <c r="Y746" s="114"/>
      <c r="Z746" s="114"/>
      <c r="AA746" s="305"/>
      <c r="AB746" s="305"/>
      <c r="AC746" s="305"/>
      <c r="AD746" s="305"/>
      <c r="AE746" s="305"/>
      <c r="AF746" s="305"/>
      <c r="AG746" s="305"/>
      <c r="AH746" s="305"/>
      <c r="AI746" s="305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14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14"/>
      <c r="X747" s="114"/>
      <c r="Y747" s="114"/>
      <c r="Z747" s="114"/>
      <c r="AA747" s="305"/>
      <c r="AB747" s="305"/>
      <c r="AC747" s="305"/>
      <c r="AD747" s="305"/>
      <c r="AE747" s="305"/>
      <c r="AF747" s="305"/>
      <c r="AG747" s="305"/>
      <c r="AH747" s="305"/>
      <c r="AI747" s="305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14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14"/>
      <c r="X748" s="114"/>
      <c r="Y748" s="114"/>
      <c r="Z748" s="114"/>
      <c r="AA748" s="305"/>
      <c r="AB748" s="305"/>
      <c r="AC748" s="305"/>
      <c r="AD748" s="305"/>
      <c r="AE748" s="305"/>
      <c r="AF748" s="305"/>
      <c r="AG748" s="305"/>
      <c r="AH748" s="305"/>
      <c r="AI748" s="305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14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14"/>
      <c r="X749" s="114"/>
      <c r="Y749" s="114"/>
      <c r="Z749" s="114"/>
      <c r="AA749" s="305"/>
      <c r="AB749" s="305"/>
      <c r="AC749" s="305"/>
      <c r="AD749" s="305"/>
      <c r="AE749" s="305"/>
      <c r="AF749" s="305"/>
      <c r="AG749" s="305"/>
      <c r="AH749" s="305"/>
      <c r="AI749" s="305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14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14"/>
      <c r="X750" s="114"/>
      <c r="Y750" s="114"/>
      <c r="Z750" s="114"/>
      <c r="AA750" s="305"/>
      <c r="AB750" s="305"/>
      <c r="AC750" s="305"/>
      <c r="AD750" s="305"/>
      <c r="AE750" s="305"/>
      <c r="AF750" s="305"/>
      <c r="AG750" s="305"/>
      <c r="AH750" s="305"/>
      <c r="AI750" s="305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14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14"/>
      <c r="X751" s="114"/>
      <c r="Y751" s="114"/>
      <c r="Z751" s="114"/>
      <c r="AA751" s="305"/>
      <c r="AB751" s="305"/>
      <c r="AC751" s="305"/>
      <c r="AD751" s="305"/>
      <c r="AE751" s="305"/>
      <c r="AF751" s="305"/>
      <c r="AG751" s="305"/>
      <c r="AH751" s="305"/>
      <c r="AI751" s="305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14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14"/>
      <c r="X752" s="114"/>
      <c r="Y752" s="114"/>
      <c r="Z752" s="114"/>
      <c r="AA752" s="305"/>
      <c r="AB752" s="305"/>
      <c r="AC752" s="305"/>
      <c r="AD752" s="305"/>
      <c r="AE752" s="305"/>
      <c r="AF752" s="305"/>
      <c r="AG752" s="305"/>
      <c r="AH752" s="305"/>
      <c r="AI752" s="305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14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14"/>
      <c r="X753" s="114"/>
      <c r="Y753" s="114"/>
      <c r="Z753" s="114"/>
      <c r="AA753" s="305"/>
      <c r="AB753" s="305"/>
      <c r="AC753" s="305"/>
      <c r="AD753" s="305"/>
      <c r="AE753" s="305"/>
      <c r="AF753" s="305"/>
      <c r="AG753" s="305"/>
      <c r="AH753" s="305"/>
      <c r="AI753" s="305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14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14"/>
      <c r="X754" s="114"/>
      <c r="Y754" s="114"/>
      <c r="Z754" s="114"/>
      <c r="AA754" s="305"/>
      <c r="AB754" s="305"/>
      <c r="AC754" s="305"/>
      <c r="AD754" s="305"/>
      <c r="AE754" s="305"/>
      <c r="AF754" s="305"/>
      <c r="AG754" s="305"/>
      <c r="AH754" s="305"/>
      <c r="AI754" s="305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14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14"/>
      <c r="X755" s="114"/>
      <c r="Y755" s="114"/>
      <c r="Z755" s="114"/>
      <c r="AA755" s="305"/>
      <c r="AB755" s="305"/>
      <c r="AC755" s="305"/>
      <c r="AD755" s="305"/>
      <c r="AE755" s="305"/>
      <c r="AF755" s="305"/>
      <c r="AG755" s="305"/>
      <c r="AH755" s="305"/>
      <c r="AI755" s="305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14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14"/>
      <c r="X756" s="114"/>
      <c r="Y756" s="114"/>
      <c r="Z756" s="114"/>
      <c r="AA756" s="305"/>
      <c r="AB756" s="305"/>
      <c r="AC756" s="305"/>
      <c r="AD756" s="305"/>
      <c r="AE756" s="305"/>
      <c r="AF756" s="305"/>
      <c r="AG756" s="305"/>
      <c r="AH756" s="305"/>
      <c r="AI756" s="305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14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14"/>
      <c r="X757" s="114"/>
      <c r="Y757" s="114"/>
      <c r="Z757" s="114"/>
      <c r="AA757" s="305"/>
      <c r="AB757" s="305"/>
      <c r="AC757" s="305"/>
      <c r="AD757" s="305"/>
      <c r="AE757" s="305"/>
      <c r="AF757" s="305"/>
      <c r="AG757" s="305"/>
      <c r="AH757" s="305"/>
      <c r="AI757" s="305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14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14"/>
      <c r="X758" s="114"/>
      <c r="Y758" s="114"/>
      <c r="Z758" s="114"/>
      <c r="AA758" s="305"/>
      <c r="AB758" s="305"/>
      <c r="AC758" s="305"/>
      <c r="AD758" s="305"/>
      <c r="AE758" s="305"/>
      <c r="AF758" s="305"/>
      <c r="AG758" s="305"/>
      <c r="AH758" s="305"/>
      <c r="AI758" s="305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14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14"/>
      <c r="X759" s="114"/>
      <c r="Y759" s="114"/>
      <c r="Z759" s="114"/>
      <c r="AA759" s="305"/>
      <c r="AB759" s="305"/>
      <c r="AC759" s="305"/>
      <c r="AD759" s="305"/>
      <c r="AE759" s="305"/>
      <c r="AF759" s="305"/>
      <c r="AG759" s="305"/>
      <c r="AH759" s="305"/>
      <c r="AI759" s="305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14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14"/>
      <c r="X760" s="114"/>
      <c r="Y760" s="114"/>
      <c r="Z760" s="114"/>
      <c r="AA760" s="305"/>
      <c r="AB760" s="305"/>
      <c r="AC760" s="305"/>
      <c r="AD760" s="305"/>
      <c r="AE760" s="305"/>
      <c r="AF760" s="305"/>
      <c r="AG760" s="305"/>
      <c r="AH760" s="305"/>
      <c r="AI760" s="305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14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14"/>
      <c r="X761" s="114"/>
      <c r="Y761" s="114"/>
      <c r="Z761" s="114"/>
      <c r="AA761" s="305"/>
      <c r="AB761" s="305"/>
      <c r="AC761" s="305"/>
      <c r="AD761" s="305"/>
      <c r="AE761" s="305"/>
      <c r="AF761" s="305"/>
      <c r="AG761" s="305"/>
      <c r="AH761" s="305"/>
      <c r="AI761" s="305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14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14"/>
      <c r="X762" s="114"/>
      <c r="Y762" s="114"/>
      <c r="Z762" s="114"/>
      <c r="AA762" s="305"/>
      <c r="AB762" s="305"/>
      <c r="AC762" s="305"/>
      <c r="AD762" s="305"/>
      <c r="AE762" s="305"/>
      <c r="AF762" s="305"/>
      <c r="AG762" s="305"/>
      <c r="AH762" s="305"/>
      <c r="AI762" s="305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14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14"/>
      <c r="X763" s="114"/>
      <c r="Y763" s="114"/>
      <c r="Z763" s="114"/>
      <c r="AA763" s="305"/>
      <c r="AB763" s="305"/>
      <c r="AC763" s="305"/>
      <c r="AD763" s="305"/>
      <c r="AE763" s="305"/>
      <c r="AF763" s="305"/>
      <c r="AG763" s="305"/>
      <c r="AH763" s="305"/>
      <c r="AI763" s="305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14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14"/>
      <c r="X764" s="114"/>
      <c r="Y764" s="114"/>
      <c r="Z764" s="114"/>
      <c r="AA764" s="305"/>
      <c r="AB764" s="305"/>
      <c r="AC764" s="305"/>
      <c r="AD764" s="305"/>
      <c r="AE764" s="305"/>
      <c r="AF764" s="305"/>
      <c r="AG764" s="305"/>
      <c r="AH764" s="305"/>
      <c r="AI764" s="305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14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14"/>
      <c r="X765" s="114"/>
      <c r="Y765" s="114"/>
      <c r="Z765" s="114"/>
      <c r="AA765" s="305"/>
      <c r="AB765" s="305"/>
      <c r="AC765" s="305"/>
      <c r="AD765" s="305"/>
      <c r="AE765" s="305"/>
      <c r="AF765" s="305"/>
      <c r="AG765" s="305"/>
      <c r="AH765" s="305"/>
      <c r="AI765" s="305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14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14"/>
      <c r="X766" s="114"/>
      <c r="Y766" s="114"/>
      <c r="Z766" s="114"/>
      <c r="AA766" s="305"/>
      <c r="AB766" s="305"/>
      <c r="AC766" s="305"/>
      <c r="AD766" s="305"/>
      <c r="AE766" s="305"/>
      <c r="AF766" s="305"/>
      <c r="AG766" s="305"/>
      <c r="AH766" s="305"/>
      <c r="AI766" s="305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14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14"/>
      <c r="X767" s="114"/>
      <c r="Y767" s="114"/>
      <c r="Z767" s="114"/>
      <c r="AA767" s="305"/>
      <c r="AB767" s="305"/>
      <c r="AC767" s="305"/>
      <c r="AD767" s="305"/>
      <c r="AE767" s="305"/>
      <c r="AF767" s="305"/>
      <c r="AG767" s="305"/>
      <c r="AH767" s="305"/>
      <c r="AI767" s="305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14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14"/>
      <c r="X768" s="114"/>
      <c r="Y768" s="114"/>
      <c r="Z768" s="114"/>
      <c r="AA768" s="305"/>
      <c r="AB768" s="305"/>
      <c r="AC768" s="305"/>
      <c r="AD768" s="305"/>
      <c r="AE768" s="305"/>
      <c r="AF768" s="305"/>
      <c r="AG768" s="305"/>
      <c r="AH768" s="305"/>
      <c r="AI768" s="305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14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14"/>
      <c r="X769" s="114"/>
      <c r="Y769" s="114"/>
      <c r="Z769" s="114"/>
      <c r="AA769" s="305"/>
      <c r="AB769" s="305"/>
      <c r="AC769" s="305"/>
      <c r="AD769" s="305"/>
      <c r="AE769" s="305"/>
      <c r="AF769" s="305"/>
      <c r="AG769" s="305"/>
      <c r="AH769" s="305"/>
      <c r="AI769" s="305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14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14"/>
      <c r="X770" s="114"/>
      <c r="Y770" s="114"/>
      <c r="Z770" s="114"/>
      <c r="AA770" s="305"/>
      <c r="AB770" s="305"/>
      <c r="AC770" s="305"/>
      <c r="AD770" s="305"/>
      <c r="AE770" s="305"/>
      <c r="AF770" s="305"/>
      <c r="AG770" s="305"/>
      <c r="AH770" s="305"/>
      <c r="AI770" s="305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14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14"/>
      <c r="X771" s="114"/>
      <c r="Y771" s="114"/>
      <c r="Z771" s="114"/>
      <c r="AA771" s="305"/>
      <c r="AB771" s="305"/>
      <c r="AC771" s="305"/>
      <c r="AD771" s="305"/>
      <c r="AE771" s="305"/>
      <c r="AF771" s="305"/>
      <c r="AG771" s="305"/>
      <c r="AH771" s="305"/>
      <c r="AI771" s="305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14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14"/>
      <c r="X772" s="114"/>
      <c r="Y772" s="114"/>
      <c r="Z772" s="114"/>
      <c r="AA772" s="305"/>
      <c r="AB772" s="305"/>
      <c r="AC772" s="305"/>
      <c r="AD772" s="305"/>
      <c r="AE772" s="305"/>
      <c r="AF772" s="305"/>
      <c r="AG772" s="305"/>
      <c r="AH772" s="305"/>
      <c r="AI772" s="305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14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14"/>
      <c r="X773" s="114"/>
      <c r="Y773" s="114"/>
      <c r="Z773" s="114"/>
      <c r="AA773" s="305"/>
      <c r="AB773" s="305"/>
      <c r="AC773" s="305"/>
      <c r="AD773" s="305"/>
      <c r="AE773" s="305"/>
      <c r="AF773" s="305"/>
      <c r="AG773" s="305"/>
      <c r="AH773" s="305"/>
      <c r="AI773" s="305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14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14"/>
      <c r="X774" s="114"/>
      <c r="Y774" s="114"/>
      <c r="Z774" s="114"/>
      <c r="AA774" s="305"/>
      <c r="AB774" s="305"/>
      <c r="AC774" s="305"/>
      <c r="AD774" s="305"/>
      <c r="AE774" s="305"/>
      <c r="AF774" s="305"/>
      <c r="AG774" s="305"/>
      <c r="AH774" s="305"/>
      <c r="AI774" s="305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14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14"/>
      <c r="X775" s="114"/>
      <c r="Y775" s="114"/>
      <c r="Z775" s="114"/>
      <c r="AA775" s="305"/>
      <c r="AB775" s="305"/>
      <c r="AC775" s="305"/>
      <c r="AD775" s="305"/>
      <c r="AE775" s="305"/>
      <c r="AF775" s="305"/>
      <c r="AG775" s="305"/>
      <c r="AH775" s="305"/>
      <c r="AI775" s="305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14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14"/>
      <c r="X776" s="114"/>
      <c r="Y776" s="114"/>
      <c r="Z776" s="114"/>
      <c r="AA776" s="305"/>
      <c r="AB776" s="305"/>
      <c r="AC776" s="305"/>
      <c r="AD776" s="305"/>
      <c r="AE776" s="305"/>
      <c r="AF776" s="305"/>
      <c r="AG776" s="305"/>
      <c r="AH776" s="305"/>
      <c r="AI776" s="305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14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14"/>
      <c r="X777" s="114"/>
      <c r="Y777" s="114"/>
      <c r="Z777" s="114"/>
      <c r="AA777" s="305"/>
      <c r="AB777" s="305"/>
      <c r="AC777" s="305"/>
      <c r="AD777" s="305"/>
      <c r="AE777" s="305"/>
      <c r="AF777" s="305"/>
      <c r="AG777" s="305"/>
      <c r="AH777" s="305"/>
      <c r="AI777" s="305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14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14"/>
      <c r="X778" s="114"/>
      <c r="Y778" s="114"/>
      <c r="Z778" s="114"/>
      <c r="AA778" s="305"/>
      <c r="AB778" s="305"/>
      <c r="AC778" s="305"/>
      <c r="AD778" s="305"/>
      <c r="AE778" s="305"/>
      <c r="AF778" s="305"/>
      <c r="AG778" s="305"/>
      <c r="AH778" s="305"/>
      <c r="AI778" s="305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14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14"/>
      <c r="X779" s="114"/>
      <c r="Y779" s="114"/>
      <c r="Z779" s="114"/>
      <c r="AA779" s="305"/>
      <c r="AB779" s="305"/>
      <c r="AC779" s="305"/>
      <c r="AD779" s="305"/>
      <c r="AE779" s="305"/>
      <c r="AF779" s="305"/>
      <c r="AG779" s="305"/>
      <c r="AH779" s="305"/>
      <c r="AI779" s="305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14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14"/>
      <c r="X780" s="114"/>
      <c r="Y780" s="114"/>
      <c r="Z780" s="114"/>
      <c r="AA780" s="305"/>
      <c r="AB780" s="305"/>
      <c r="AC780" s="305"/>
      <c r="AD780" s="305"/>
      <c r="AE780" s="305"/>
      <c r="AF780" s="305"/>
      <c r="AG780" s="305"/>
      <c r="AH780" s="305"/>
      <c r="AI780" s="305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14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14"/>
      <c r="X781" s="114"/>
      <c r="Y781" s="114"/>
      <c r="Z781" s="114"/>
      <c r="AA781" s="305"/>
      <c r="AB781" s="305"/>
      <c r="AC781" s="305"/>
      <c r="AD781" s="305"/>
      <c r="AE781" s="305"/>
      <c r="AF781" s="305"/>
      <c r="AG781" s="305"/>
      <c r="AH781" s="305"/>
      <c r="AI781" s="305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14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14"/>
      <c r="X782" s="114"/>
      <c r="Y782" s="114"/>
      <c r="Z782" s="114"/>
      <c r="AA782" s="305"/>
      <c r="AB782" s="305"/>
      <c r="AC782" s="305"/>
      <c r="AD782" s="305"/>
      <c r="AE782" s="305"/>
      <c r="AF782" s="305"/>
      <c r="AG782" s="305"/>
      <c r="AH782" s="305"/>
      <c r="AI782" s="305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14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14"/>
      <c r="X783" s="114"/>
      <c r="Y783" s="114"/>
      <c r="Z783" s="114"/>
      <c r="AA783" s="305"/>
      <c r="AB783" s="305"/>
      <c r="AC783" s="305"/>
      <c r="AD783" s="305"/>
      <c r="AE783" s="305"/>
      <c r="AF783" s="305"/>
      <c r="AG783" s="305"/>
      <c r="AH783" s="305"/>
      <c r="AI783" s="305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14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14"/>
      <c r="X784" s="114"/>
      <c r="Y784" s="114"/>
      <c r="Z784" s="114"/>
      <c r="AA784" s="305"/>
      <c r="AB784" s="305"/>
      <c r="AC784" s="305"/>
      <c r="AD784" s="305"/>
      <c r="AE784" s="305"/>
      <c r="AF784" s="305"/>
      <c r="AG784" s="305"/>
      <c r="AH784" s="305"/>
      <c r="AI784" s="305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14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14"/>
      <c r="X785" s="114"/>
      <c r="Y785" s="114"/>
      <c r="Z785" s="114"/>
      <c r="AA785" s="305"/>
      <c r="AB785" s="305"/>
      <c r="AC785" s="305"/>
      <c r="AD785" s="305"/>
      <c r="AE785" s="305"/>
      <c r="AF785" s="305"/>
      <c r="AG785" s="305"/>
      <c r="AH785" s="305"/>
      <c r="AI785" s="305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14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14"/>
      <c r="X786" s="114"/>
      <c r="Y786" s="114"/>
      <c r="Z786" s="114"/>
      <c r="AA786" s="305"/>
      <c r="AB786" s="305"/>
      <c r="AC786" s="305"/>
      <c r="AD786" s="305"/>
      <c r="AE786" s="305"/>
      <c r="AF786" s="305"/>
      <c r="AG786" s="305"/>
      <c r="AH786" s="305"/>
      <c r="AI786" s="305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14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14"/>
      <c r="X787" s="114"/>
      <c r="Y787" s="114"/>
      <c r="Z787" s="114"/>
      <c r="AA787" s="305"/>
      <c r="AB787" s="305"/>
      <c r="AC787" s="305"/>
      <c r="AD787" s="305"/>
      <c r="AE787" s="305"/>
      <c r="AF787" s="305"/>
      <c r="AG787" s="305"/>
      <c r="AH787" s="305"/>
      <c r="AI787" s="305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14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14"/>
      <c r="X788" s="114"/>
      <c r="Y788" s="114"/>
      <c r="Z788" s="114"/>
      <c r="AA788" s="305"/>
      <c r="AB788" s="305"/>
      <c r="AC788" s="305"/>
      <c r="AD788" s="305"/>
      <c r="AE788" s="305"/>
      <c r="AF788" s="305"/>
      <c r="AG788" s="305"/>
      <c r="AH788" s="305"/>
      <c r="AI788" s="305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14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14"/>
      <c r="X789" s="114"/>
      <c r="Y789" s="114"/>
      <c r="Z789" s="114"/>
      <c r="AA789" s="305"/>
      <c r="AB789" s="305"/>
      <c r="AC789" s="305"/>
      <c r="AD789" s="305"/>
      <c r="AE789" s="305"/>
      <c r="AF789" s="305"/>
      <c r="AG789" s="305"/>
      <c r="AH789" s="305"/>
      <c r="AI789" s="305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14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14"/>
      <c r="X790" s="114"/>
      <c r="Y790" s="114"/>
      <c r="Z790" s="114"/>
      <c r="AA790" s="305"/>
      <c r="AB790" s="305"/>
      <c r="AC790" s="305"/>
      <c r="AD790" s="305"/>
      <c r="AE790" s="305"/>
      <c r="AF790" s="305"/>
      <c r="AG790" s="305"/>
      <c r="AH790" s="305"/>
      <c r="AI790" s="305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14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14"/>
      <c r="X791" s="114"/>
      <c r="Y791" s="114"/>
      <c r="Z791" s="114"/>
      <c r="AA791" s="305"/>
      <c r="AB791" s="305"/>
      <c r="AC791" s="305"/>
      <c r="AD791" s="305"/>
      <c r="AE791" s="305"/>
      <c r="AF791" s="305"/>
      <c r="AG791" s="305"/>
      <c r="AH791" s="305"/>
      <c r="AI791" s="305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14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14"/>
      <c r="X792" s="114"/>
      <c r="Y792" s="114"/>
      <c r="Z792" s="114"/>
      <c r="AA792" s="305"/>
      <c r="AB792" s="305"/>
      <c r="AC792" s="305"/>
      <c r="AD792" s="305"/>
      <c r="AE792" s="305"/>
      <c r="AF792" s="305"/>
      <c r="AG792" s="305"/>
      <c r="AH792" s="305"/>
      <c r="AI792" s="305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14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14"/>
      <c r="X793" s="114"/>
      <c r="Y793" s="114"/>
      <c r="Z793" s="114"/>
      <c r="AA793" s="305"/>
      <c r="AB793" s="305"/>
      <c r="AC793" s="305"/>
      <c r="AD793" s="305"/>
      <c r="AE793" s="305"/>
      <c r="AF793" s="305"/>
      <c r="AG793" s="305"/>
      <c r="AH793" s="305"/>
      <c r="AI793" s="305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14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14"/>
      <c r="X794" s="114"/>
      <c r="Y794" s="114"/>
      <c r="Z794" s="114"/>
      <c r="AA794" s="305"/>
      <c r="AB794" s="305"/>
      <c r="AC794" s="305"/>
      <c r="AD794" s="305"/>
      <c r="AE794" s="305"/>
      <c r="AF794" s="305"/>
      <c r="AG794" s="305"/>
      <c r="AH794" s="305"/>
      <c r="AI794" s="305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14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14"/>
      <c r="X795" s="114"/>
      <c r="Y795" s="114"/>
      <c r="Z795" s="114"/>
      <c r="AA795" s="305"/>
      <c r="AB795" s="305"/>
      <c r="AC795" s="305"/>
      <c r="AD795" s="305"/>
      <c r="AE795" s="305"/>
      <c r="AF795" s="305"/>
      <c r="AG795" s="305"/>
      <c r="AH795" s="305"/>
      <c r="AI795" s="305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14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14"/>
      <c r="X796" s="114"/>
      <c r="Y796" s="114"/>
      <c r="Z796" s="114"/>
      <c r="AA796" s="305"/>
      <c r="AB796" s="305"/>
      <c r="AC796" s="305"/>
      <c r="AD796" s="305"/>
      <c r="AE796" s="305"/>
      <c r="AF796" s="305"/>
      <c r="AG796" s="305"/>
      <c r="AH796" s="305"/>
      <c r="AI796" s="305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14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14"/>
      <c r="X797" s="114"/>
      <c r="Y797" s="114"/>
      <c r="Z797" s="114"/>
      <c r="AA797" s="305"/>
      <c r="AB797" s="305"/>
      <c r="AC797" s="305"/>
      <c r="AD797" s="305"/>
      <c r="AE797" s="305"/>
      <c r="AF797" s="305"/>
      <c r="AG797" s="305"/>
      <c r="AH797" s="305"/>
      <c r="AI797" s="305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14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14"/>
      <c r="X798" s="114"/>
      <c r="Y798" s="114"/>
      <c r="Z798" s="114"/>
      <c r="AA798" s="305"/>
      <c r="AB798" s="305"/>
      <c r="AC798" s="305"/>
      <c r="AD798" s="305"/>
      <c r="AE798" s="305"/>
      <c r="AF798" s="305"/>
      <c r="AG798" s="305"/>
      <c r="AH798" s="305"/>
      <c r="AI798" s="305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14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14"/>
      <c r="X799" s="114"/>
      <c r="Y799" s="114"/>
      <c r="Z799" s="114"/>
      <c r="AA799" s="305"/>
      <c r="AB799" s="305"/>
      <c r="AC799" s="305"/>
      <c r="AD799" s="305"/>
      <c r="AE799" s="305"/>
      <c r="AF799" s="305"/>
      <c r="AG799" s="305"/>
      <c r="AH799" s="305"/>
      <c r="AI799" s="305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14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14"/>
      <c r="X800" s="114"/>
      <c r="Y800" s="114"/>
      <c r="Z800" s="114"/>
      <c r="AA800" s="305"/>
      <c r="AB800" s="305"/>
      <c r="AC800" s="305"/>
      <c r="AD800" s="305"/>
      <c r="AE800" s="305"/>
      <c r="AF800" s="305"/>
      <c r="AG800" s="305"/>
      <c r="AH800" s="305"/>
      <c r="AI800" s="305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14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14"/>
      <c r="X801" s="114"/>
      <c r="Y801" s="114"/>
      <c r="Z801" s="114"/>
      <c r="AA801" s="305"/>
      <c r="AB801" s="305"/>
      <c r="AC801" s="305"/>
      <c r="AD801" s="305"/>
      <c r="AE801" s="305"/>
      <c r="AF801" s="305"/>
      <c r="AG801" s="305"/>
      <c r="AH801" s="305"/>
      <c r="AI801" s="305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14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14"/>
      <c r="X802" s="114"/>
      <c r="Y802" s="114"/>
      <c r="Z802" s="114"/>
      <c r="AA802" s="305"/>
      <c r="AB802" s="305"/>
      <c r="AC802" s="305"/>
      <c r="AD802" s="305"/>
      <c r="AE802" s="305"/>
      <c r="AF802" s="305"/>
      <c r="AG802" s="305"/>
      <c r="AH802" s="305"/>
      <c r="AI802" s="305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14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14"/>
      <c r="X803" s="114"/>
      <c r="Y803" s="114"/>
      <c r="Z803" s="114"/>
      <c r="AA803" s="305"/>
      <c r="AB803" s="305"/>
      <c r="AC803" s="305"/>
      <c r="AD803" s="305"/>
      <c r="AE803" s="305"/>
      <c r="AF803" s="305"/>
      <c r="AG803" s="305"/>
      <c r="AH803" s="305"/>
      <c r="AI803" s="305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14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14"/>
      <c r="X804" s="114"/>
      <c r="Y804" s="114"/>
      <c r="Z804" s="114"/>
      <c r="AA804" s="305"/>
      <c r="AB804" s="305"/>
      <c r="AC804" s="305"/>
      <c r="AD804" s="305"/>
      <c r="AE804" s="305"/>
      <c r="AF804" s="305"/>
      <c r="AG804" s="305"/>
      <c r="AH804" s="305"/>
      <c r="AI804" s="305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14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14"/>
      <c r="X805" s="114"/>
      <c r="Y805" s="114"/>
      <c r="Z805" s="114"/>
      <c r="AA805" s="305"/>
      <c r="AB805" s="305"/>
      <c r="AC805" s="305"/>
      <c r="AD805" s="305"/>
      <c r="AE805" s="305"/>
      <c r="AF805" s="305"/>
      <c r="AG805" s="305"/>
      <c r="AH805" s="305"/>
      <c r="AI805" s="305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14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14"/>
      <c r="X806" s="114"/>
      <c r="Y806" s="114"/>
      <c r="Z806" s="114"/>
      <c r="AA806" s="305"/>
      <c r="AB806" s="305"/>
      <c r="AC806" s="305"/>
      <c r="AD806" s="305"/>
      <c r="AE806" s="305"/>
      <c r="AF806" s="305"/>
      <c r="AG806" s="305"/>
      <c r="AH806" s="305"/>
      <c r="AI806" s="305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14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14"/>
      <c r="X807" s="114"/>
      <c r="Y807" s="114"/>
      <c r="Z807" s="114"/>
      <c r="AA807" s="305"/>
      <c r="AB807" s="305"/>
      <c r="AC807" s="305"/>
      <c r="AD807" s="305"/>
      <c r="AE807" s="305"/>
      <c r="AF807" s="305"/>
      <c r="AG807" s="305"/>
      <c r="AH807" s="305"/>
      <c r="AI807" s="305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14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14"/>
      <c r="X808" s="114"/>
      <c r="Y808" s="114"/>
      <c r="Z808" s="114"/>
      <c r="AA808" s="305"/>
      <c r="AB808" s="305"/>
      <c r="AC808" s="305"/>
      <c r="AD808" s="305"/>
      <c r="AE808" s="305"/>
      <c r="AF808" s="305"/>
      <c r="AG808" s="305"/>
      <c r="AH808" s="305"/>
      <c r="AI808" s="305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14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14"/>
      <c r="X809" s="114"/>
      <c r="Y809" s="114"/>
      <c r="Z809" s="114"/>
      <c r="AA809" s="305"/>
      <c r="AB809" s="305"/>
      <c r="AC809" s="305"/>
      <c r="AD809" s="305"/>
      <c r="AE809" s="305"/>
      <c r="AF809" s="305"/>
      <c r="AG809" s="305"/>
      <c r="AH809" s="305"/>
      <c r="AI809" s="305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14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14"/>
      <c r="X810" s="114"/>
      <c r="Y810" s="114"/>
      <c r="Z810" s="114"/>
      <c r="AA810" s="305"/>
      <c r="AB810" s="305"/>
      <c r="AC810" s="305"/>
      <c r="AD810" s="305"/>
      <c r="AE810" s="305"/>
      <c r="AF810" s="305"/>
      <c r="AG810" s="305"/>
      <c r="AH810" s="305"/>
      <c r="AI810" s="305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14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14"/>
      <c r="X811" s="114"/>
      <c r="Y811" s="114"/>
      <c r="Z811" s="114"/>
      <c r="AA811" s="305"/>
      <c r="AB811" s="305"/>
      <c r="AC811" s="305"/>
      <c r="AD811" s="305"/>
      <c r="AE811" s="305"/>
      <c r="AF811" s="305"/>
      <c r="AG811" s="305"/>
      <c r="AH811" s="305"/>
      <c r="AI811" s="305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14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14"/>
      <c r="X812" s="114"/>
      <c r="Y812" s="114"/>
      <c r="Z812" s="114"/>
      <c r="AA812" s="305"/>
      <c r="AB812" s="305"/>
      <c r="AC812" s="305"/>
      <c r="AD812" s="305"/>
      <c r="AE812" s="305"/>
      <c r="AF812" s="305"/>
      <c r="AG812" s="305"/>
      <c r="AH812" s="305"/>
      <c r="AI812" s="305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14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14"/>
      <c r="X813" s="114"/>
      <c r="Y813" s="114"/>
      <c r="Z813" s="114"/>
      <c r="AA813" s="305"/>
      <c r="AB813" s="305"/>
      <c r="AC813" s="305"/>
      <c r="AD813" s="305"/>
      <c r="AE813" s="305"/>
      <c r="AF813" s="305"/>
      <c r="AG813" s="305"/>
      <c r="AH813" s="305"/>
      <c r="AI813" s="305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14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14"/>
      <c r="X814" s="114"/>
      <c r="Y814" s="114"/>
      <c r="Z814" s="114"/>
      <c r="AA814" s="305"/>
      <c r="AB814" s="305"/>
      <c r="AC814" s="305"/>
      <c r="AD814" s="305"/>
      <c r="AE814" s="305"/>
      <c r="AF814" s="305"/>
      <c r="AG814" s="305"/>
      <c r="AH814" s="305"/>
      <c r="AI814" s="305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14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14"/>
      <c r="X815" s="114"/>
      <c r="Y815" s="114"/>
      <c r="Z815" s="114"/>
      <c r="AA815" s="305"/>
      <c r="AB815" s="305"/>
      <c r="AC815" s="305"/>
      <c r="AD815" s="305"/>
      <c r="AE815" s="305"/>
      <c r="AF815" s="305"/>
      <c r="AG815" s="305"/>
      <c r="AH815" s="305"/>
      <c r="AI815" s="305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14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14"/>
      <c r="X816" s="114"/>
      <c r="Y816" s="114"/>
      <c r="Z816" s="114"/>
      <c r="AA816" s="305"/>
      <c r="AB816" s="305"/>
      <c r="AC816" s="305"/>
      <c r="AD816" s="305"/>
      <c r="AE816" s="305"/>
      <c r="AF816" s="305"/>
      <c r="AG816" s="305"/>
      <c r="AH816" s="305"/>
      <c r="AI816" s="305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14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14"/>
      <c r="X817" s="114"/>
      <c r="Y817" s="114"/>
      <c r="Z817" s="114"/>
      <c r="AA817" s="305"/>
      <c r="AB817" s="305"/>
      <c r="AC817" s="305"/>
      <c r="AD817" s="305"/>
      <c r="AE817" s="305"/>
      <c r="AF817" s="305"/>
      <c r="AG817" s="305"/>
      <c r="AH817" s="305"/>
      <c r="AI817" s="305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14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14"/>
      <c r="X818" s="114"/>
      <c r="Y818" s="114"/>
      <c r="Z818" s="114"/>
      <c r="AA818" s="305"/>
      <c r="AB818" s="305"/>
      <c r="AC818" s="305"/>
      <c r="AD818" s="305"/>
      <c r="AE818" s="305"/>
      <c r="AF818" s="305"/>
      <c r="AG818" s="305"/>
      <c r="AH818" s="305"/>
      <c r="AI818" s="305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14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14"/>
      <c r="X819" s="114"/>
      <c r="Y819" s="114"/>
      <c r="Z819" s="114"/>
      <c r="AA819" s="305"/>
      <c r="AB819" s="305"/>
      <c r="AC819" s="305"/>
      <c r="AD819" s="305"/>
      <c r="AE819" s="305"/>
      <c r="AF819" s="305"/>
      <c r="AG819" s="305"/>
      <c r="AH819" s="305"/>
      <c r="AI819" s="305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14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14"/>
      <c r="X820" s="114"/>
      <c r="Y820" s="114"/>
      <c r="Z820" s="114"/>
      <c r="AA820" s="305"/>
      <c r="AB820" s="305"/>
      <c r="AC820" s="305"/>
      <c r="AD820" s="305"/>
      <c r="AE820" s="305"/>
      <c r="AF820" s="305"/>
      <c r="AG820" s="305"/>
      <c r="AH820" s="305"/>
      <c r="AI820" s="305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14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14"/>
      <c r="X821" s="114"/>
      <c r="Y821" s="114"/>
      <c r="Z821" s="114"/>
      <c r="AA821" s="305"/>
      <c r="AB821" s="305"/>
      <c r="AC821" s="305"/>
      <c r="AD821" s="305"/>
      <c r="AE821" s="305"/>
      <c r="AF821" s="305"/>
      <c r="AG821" s="305"/>
      <c r="AH821" s="305"/>
      <c r="AI821" s="305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14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14"/>
      <c r="X822" s="114"/>
      <c r="Y822" s="114"/>
      <c r="Z822" s="114"/>
      <c r="AA822" s="305"/>
      <c r="AB822" s="305"/>
      <c r="AC822" s="305"/>
      <c r="AD822" s="305"/>
      <c r="AE822" s="305"/>
      <c r="AF822" s="305"/>
      <c r="AG822" s="305"/>
      <c r="AH822" s="305"/>
      <c r="AI822" s="305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14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14"/>
      <c r="X823" s="114"/>
      <c r="Y823" s="114"/>
      <c r="Z823" s="114"/>
      <c r="AA823" s="305"/>
      <c r="AB823" s="305"/>
      <c r="AC823" s="305"/>
      <c r="AD823" s="305"/>
      <c r="AE823" s="305"/>
      <c r="AF823" s="305"/>
      <c r="AG823" s="305"/>
      <c r="AH823" s="305"/>
      <c r="AI823" s="305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14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14"/>
      <c r="X824" s="114"/>
      <c r="Y824" s="114"/>
      <c r="Z824" s="114"/>
      <c r="AA824" s="305"/>
      <c r="AB824" s="305"/>
      <c r="AC824" s="305"/>
      <c r="AD824" s="305"/>
      <c r="AE824" s="305"/>
      <c r="AF824" s="305"/>
      <c r="AG824" s="305"/>
      <c r="AH824" s="305"/>
      <c r="AI824" s="305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14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14"/>
      <c r="X825" s="114"/>
      <c r="Y825" s="114"/>
      <c r="Z825" s="114"/>
      <c r="AA825" s="305"/>
      <c r="AB825" s="305"/>
      <c r="AC825" s="305"/>
      <c r="AD825" s="305"/>
      <c r="AE825" s="305"/>
      <c r="AF825" s="305"/>
      <c r="AG825" s="305"/>
      <c r="AH825" s="305"/>
      <c r="AI825" s="305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14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14"/>
      <c r="X826" s="114"/>
      <c r="Y826" s="114"/>
      <c r="Z826" s="114"/>
      <c r="AA826" s="305"/>
      <c r="AB826" s="305"/>
      <c r="AC826" s="305"/>
      <c r="AD826" s="305"/>
      <c r="AE826" s="305"/>
      <c r="AF826" s="305"/>
      <c r="AG826" s="305"/>
      <c r="AH826" s="305"/>
      <c r="AI826" s="305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14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14"/>
      <c r="X827" s="114"/>
      <c r="Y827" s="114"/>
      <c r="Z827" s="114"/>
      <c r="AA827" s="305"/>
      <c r="AB827" s="305"/>
      <c r="AC827" s="305"/>
      <c r="AD827" s="305"/>
      <c r="AE827" s="305"/>
      <c r="AF827" s="305"/>
      <c r="AG827" s="305"/>
      <c r="AH827" s="305"/>
      <c r="AI827" s="305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14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14"/>
      <c r="X828" s="114"/>
      <c r="Y828" s="114"/>
      <c r="Z828" s="114"/>
      <c r="AA828" s="305"/>
      <c r="AB828" s="305"/>
      <c r="AC828" s="305"/>
      <c r="AD828" s="305"/>
      <c r="AE828" s="305"/>
      <c r="AF828" s="305"/>
      <c r="AG828" s="305"/>
      <c r="AH828" s="305"/>
      <c r="AI828" s="305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14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14"/>
      <c r="X829" s="114"/>
      <c r="Y829" s="114"/>
      <c r="Z829" s="114"/>
      <c r="AA829" s="305"/>
      <c r="AB829" s="305"/>
      <c r="AC829" s="305"/>
      <c r="AD829" s="305"/>
      <c r="AE829" s="305"/>
      <c r="AF829" s="305"/>
      <c r="AG829" s="305"/>
      <c r="AH829" s="305"/>
      <c r="AI829" s="305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14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14"/>
      <c r="X830" s="114"/>
      <c r="Y830" s="114"/>
      <c r="Z830" s="114"/>
      <c r="AA830" s="305"/>
      <c r="AB830" s="305"/>
      <c r="AC830" s="305"/>
      <c r="AD830" s="305"/>
      <c r="AE830" s="305"/>
      <c r="AF830" s="305"/>
      <c r="AG830" s="305"/>
      <c r="AH830" s="305"/>
      <c r="AI830" s="305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14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14"/>
      <c r="X831" s="114"/>
      <c r="Y831" s="114"/>
      <c r="Z831" s="114"/>
      <c r="AA831" s="305"/>
      <c r="AB831" s="305"/>
      <c r="AC831" s="305"/>
      <c r="AD831" s="305"/>
      <c r="AE831" s="305"/>
      <c r="AF831" s="305"/>
      <c r="AG831" s="305"/>
      <c r="AH831" s="305"/>
      <c r="AI831" s="305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14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14"/>
      <c r="X832" s="114"/>
      <c r="Y832" s="114"/>
      <c r="Z832" s="114"/>
      <c r="AA832" s="305"/>
      <c r="AB832" s="305"/>
      <c r="AC832" s="305"/>
      <c r="AD832" s="305"/>
      <c r="AE832" s="305"/>
      <c r="AF832" s="305"/>
      <c r="AG832" s="305"/>
      <c r="AH832" s="305"/>
      <c r="AI832" s="305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14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14"/>
      <c r="X833" s="114"/>
      <c r="Y833" s="114"/>
      <c r="Z833" s="114"/>
      <c r="AA833" s="305"/>
      <c r="AB833" s="305"/>
      <c r="AC833" s="305"/>
      <c r="AD833" s="305"/>
      <c r="AE833" s="305"/>
      <c r="AF833" s="305"/>
      <c r="AG833" s="305"/>
      <c r="AH833" s="305"/>
      <c r="AI833" s="305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14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14"/>
      <c r="X834" s="114"/>
      <c r="Y834" s="114"/>
      <c r="Z834" s="114"/>
      <c r="AA834" s="305"/>
      <c r="AB834" s="305"/>
      <c r="AC834" s="305"/>
      <c r="AD834" s="305"/>
      <c r="AE834" s="305"/>
      <c r="AF834" s="305"/>
      <c r="AG834" s="305"/>
      <c r="AH834" s="305"/>
      <c r="AI834" s="305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14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14"/>
      <c r="X835" s="114"/>
      <c r="Y835" s="114"/>
      <c r="Z835" s="114"/>
      <c r="AA835" s="305"/>
      <c r="AB835" s="305"/>
      <c r="AC835" s="305"/>
      <c r="AD835" s="305"/>
      <c r="AE835" s="305"/>
      <c r="AF835" s="305"/>
      <c r="AG835" s="305"/>
      <c r="AH835" s="305"/>
      <c r="AI835" s="305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14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14"/>
      <c r="X836" s="114"/>
      <c r="Y836" s="114"/>
      <c r="Z836" s="114"/>
      <c r="AA836" s="305"/>
      <c r="AB836" s="305"/>
      <c r="AC836" s="305"/>
      <c r="AD836" s="305"/>
      <c r="AE836" s="305"/>
      <c r="AF836" s="305"/>
      <c r="AG836" s="305"/>
      <c r="AH836" s="305"/>
      <c r="AI836" s="305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14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14"/>
      <c r="X837" s="114"/>
      <c r="Y837" s="114"/>
      <c r="Z837" s="114"/>
      <c r="AA837" s="305"/>
      <c r="AB837" s="305"/>
      <c r="AC837" s="305"/>
      <c r="AD837" s="305"/>
      <c r="AE837" s="305"/>
      <c r="AF837" s="305"/>
      <c r="AG837" s="305"/>
      <c r="AH837" s="305"/>
      <c r="AI837" s="305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14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14"/>
      <c r="X838" s="114"/>
      <c r="Y838" s="114"/>
      <c r="Z838" s="114"/>
      <c r="AA838" s="305"/>
      <c r="AB838" s="305"/>
      <c r="AC838" s="305"/>
      <c r="AD838" s="305"/>
      <c r="AE838" s="305"/>
      <c r="AF838" s="305"/>
      <c r="AG838" s="305"/>
      <c r="AH838" s="305"/>
      <c r="AI838" s="305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14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14"/>
      <c r="X839" s="114"/>
      <c r="Y839" s="114"/>
      <c r="Z839" s="114"/>
      <c r="AA839" s="305"/>
      <c r="AB839" s="305"/>
      <c r="AC839" s="305"/>
      <c r="AD839" s="305"/>
      <c r="AE839" s="305"/>
      <c r="AF839" s="305"/>
      <c r="AG839" s="305"/>
      <c r="AH839" s="305"/>
      <c r="AI839" s="305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14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14"/>
      <c r="X840" s="114"/>
      <c r="Y840" s="114"/>
      <c r="Z840" s="114"/>
      <c r="AA840" s="305"/>
      <c r="AB840" s="305"/>
      <c r="AC840" s="305"/>
      <c r="AD840" s="305"/>
      <c r="AE840" s="305"/>
      <c r="AF840" s="305"/>
      <c r="AG840" s="305"/>
      <c r="AH840" s="305"/>
      <c r="AI840" s="305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14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14"/>
      <c r="X841" s="114"/>
      <c r="Y841" s="114"/>
      <c r="Z841" s="114"/>
      <c r="AA841" s="305"/>
      <c r="AB841" s="305"/>
      <c r="AC841" s="305"/>
      <c r="AD841" s="305"/>
      <c r="AE841" s="305"/>
      <c r="AF841" s="305"/>
      <c r="AG841" s="305"/>
      <c r="AH841" s="305"/>
      <c r="AI841" s="305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14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14"/>
      <c r="X842" s="114"/>
      <c r="Y842" s="114"/>
      <c r="Z842" s="114"/>
      <c r="AA842" s="305"/>
      <c r="AB842" s="305"/>
      <c r="AC842" s="305"/>
      <c r="AD842" s="305"/>
      <c r="AE842" s="305"/>
      <c r="AF842" s="305"/>
      <c r="AG842" s="305"/>
      <c r="AH842" s="305"/>
      <c r="AI842" s="305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14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14"/>
      <c r="X843" s="114"/>
      <c r="Y843" s="114"/>
      <c r="Z843" s="114"/>
      <c r="AA843" s="305"/>
      <c r="AB843" s="305"/>
      <c r="AC843" s="305"/>
      <c r="AD843" s="305"/>
      <c r="AE843" s="305"/>
      <c r="AF843" s="305"/>
      <c r="AG843" s="305"/>
      <c r="AH843" s="305"/>
      <c r="AI843" s="305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14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14"/>
      <c r="X844" s="114"/>
      <c r="Y844" s="114"/>
      <c r="Z844" s="114"/>
      <c r="AA844" s="305"/>
      <c r="AB844" s="305"/>
      <c r="AC844" s="305"/>
      <c r="AD844" s="305"/>
      <c r="AE844" s="305"/>
      <c r="AF844" s="305"/>
      <c r="AG844" s="305"/>
      <c r="AH844" s="305"/>
      <c r="AI844" s="305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14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14"/>
      <c r="X845" s="114"/>
      <c r="Y845" s="114"/>
      <c r="Z845" s="114"/>
      <c r="AA845" s="305"/>
      <c r="AB845" s="305"/>
      <c r="AC845" s="305"/>
      <c r="AD845" s="305"/>
      <c r="AE845" s="305"/>
      <c r="AF845" s="305"/>
      <c r="AG845" s="305"/>
      <c r="AH845" s="305"/>
      <c r="AI845" s="305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14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14"/>
      <c r="X846" s="114"/>
      <c r="Y846" s="114"/>
      <c r="Z846" s="114"/>
      <c r="AA846" s="305"/>
      <c r="AB846" s="305"/>
      <c r="AC846" s="305"/>
      <c r="AD846" s="305"/>
      <c r="AE846" s="305"/>
      <c r="AF846" s="305"/>
      <c r="AG846" s="305"/>
      <c r="AH846" s="305"/>
      <c r="AI846" s="305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14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14"/>
      <c r="X847" s="114"/>
      <c r="Y847" s="114"/>
      <c r="Z847" s="114"/>
      <c r="AA847" s="305"/>
      <c r="AB847" s="305"/>
      <c r="AC847" s="305"/>
      <c r="AD847" s="305"/>
      <c r="AE847" s="305"/>
      <c r="AF847" s="305"/>
      <c r="AG847" s="305"/>
      <c r="AH847" s="305"/>
      <c r="AI847" s="305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14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14"/>
      <c r="X848" s="114"/>
      <c r="Y848" s="114"/>
      <c r="Z848" s="114"/>
      <c r="AA848" s="305"/>
      <c r="AB848" s="305"/>
      <c r="AC848" s="305"/>
      <c r="AD848" s="305"/>
      <c r="AE848" s="305"/>
      <c r="AF848" s="305"/>
      <c r="AG848" s="305"/>
      <c r="AH848" s="305"/>
      <c r="AI848" s="305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14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14"/>
      <c r="X849" s="114"/>
      <c r="Y849" s="114"/>
      <c r="Z849" s="114"/>
      <c r="AA849" s="305"/>
      <c r="AB849" s="305"/>
      <c r="AC849" s="305"/>
      <c r="AD849" s="305"/>
      <c r="AE849" s="305"/>
      <c r="AF849" s="305"/>
      <c r="AG849" s="305"/>
      <c r="AH849" s="305"/>
      <c r="AI849" s="305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14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14"/>
      <c r="X850" s="114"/>
      <c r="Y850" s="114"/>
      <c r="Z850" s="114"/>
      <c r="AA850" s="305"/>
      <c r="AB850" s="305"/>
      <c r="AC850" s="305"/>
      <c r="AD850" s="305"/>
      <c r="AE850" s="305"/>
      <c r="AF850" s="305"/>
      <c r="AG850" s="305"/>
      <c r="AH850" s="305"/>
      <c r="AI850" s="305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14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14"/>
      <c r="X851" s="114"/>
      <c r="Y851" s="114"/>
      <c r="Z851" s="114"/>
      <c r="AA851" s="305"/>
      <c r="AB851" s="305"/>
      <c r="AC851" s="305"/>
      <c r="AD851" s="305"/>
      <c r="AE851" s="305"/>
      <c r="AF851" s="305"/>
      <c r="AG851" s="305"/>
      <c r="AH851" s="305"/>
      <c r="AI851" s="305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14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14"/>
      <c r="X852" s="114"/>
      <c r="Y852" s="114"/>
      <c r="Z852" s="114"/>
      <c r="AA852" s="305"/>
      <c r="AB852" s="305"/>
      <c r="AC852" s="305"/>
      <c r="AD852" s="305"/>
      <c r="AE852" s="305"/>
      <c r="AF852" s="305"/>
      <c r="AG852" s="305"/>
      <c r="AH852" s="305"/>
      <c r="AI852" s="305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14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14"/>
      <c r="X853" s="114"/>
      <c r="Y853" s="114"/>
      <c r="Z853" s="114"/>
      <c r="AA853" s="305"/>
      <c r="AB853" s="305"/>
      <c r="AC853" s="305"/>
      <c r="AD853" s="305"/>
      <c r="AE853" s="305"/>
      <c r="AF853" s="305"/>
      <c r="AG853" s="305"/>
      <c r="AH853" s="305"/>
      <c r="AI853" s="305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14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14"/>
      <c r="X854" s="114"/>
      <c r="Y854" s="114"/>
      <c r="Z854" s="114"/>
      <c r="AA854" s="305"/>
      <c r="AB854" s="305"/>
      <c r="AC854" s="305"/>
      <c r="AD854" s="305"/>
      <c r="AE854" s="305"/>
      <c r="AF854" s="305"/>
      <c r="AG854" s="305"/>
      <c r="AH854" s="305"/>
      <c r="AI854" s="305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14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14"/>
      <c r="X855" s="114"/>
      <c r="Y855" s="114"/>
      <c r="Z855" s="114"/>
      <c r="AA855" s="305"/>
      <c r="AB855" s="305"/>
      <c r="AC855" s="305"/>
      <c r="AD855" s="305"/>
      <c r="AE855" s="305"/>
      <c r="AF855" s="305"/>
      <c r="AG855" s="305"/>
      <c r="AH855" s="305"/>
      <c r="AI855" s="305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14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14"/>
      <c r="X856" s="114"/>
      <c r="Y856" s="114"/>
      <c r="Z856" s="114"/>
      <c r="AA856" s="305"/>
      <c r="AB856" s="305"/>
      <c r="AC856" s="305"/>
      <c r="AD856" s="305"/>
      <c r="AE856" s="305"/>
      <c r="AF856" s="305"/>
      <c r="AG856" s="305"/>
      <c r="AH856" s="305"/>
      <c r="AI856" s="305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14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14"/>
      <c r="X857" s="114"/>
      <c r="Y857" s="114"/>
      <c r="Z857" s="114"/>
      <c r="AA857" s="305"/>
      <c r="AB857" s="305"/>
      <c r="AC857" s="305"/>
      <c r="AD857" s="305"/>
      <c r="AE857" s="305"/>
      <c r="AF857" s="305"/>
      <c r="AG857" s="305"/>
      <c r="AH857" s="305"/>
      <c r="AI857" s="305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14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14"/>
      <c r="X858" s="114"/>
      <c r="Y858" s="114"/>
      <c r="Z858" s="114"/>
      <c r="AA858" s="305"/>
      <c r="AB858" s="305"/>
      <c r="AC858" s="305"/>
      <c r="AD858" s="305"/>
      <c r="AE858" s="305"/>
      <c r="AF858" s="305"/>
      <c r="AG858" s="305"/>
      <c r="AH858" s="305"/>
      <c r="AI858" s="305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14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14"/>
      <c r="X859" s="114"/>
      <c r="Y859" s="114"/>
      <c r="Z859" s="114"/>
      <c r="AA859" s="305"/>
      <c r="AB859" s="305"/>
      <c r="AC859" s="305"/>
      <c r="AD859" s="305"/>
      <c r="AE859" s="305"/>
      <c r="AF859" s="305"/>
      <c r="AG859" s="305"/>
      <c r="AH859" s="305"/>
      <c r="AI859" s="305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14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14"/>
      <c r="X860" s="114"/>
      <c r="Y860" s="114"/>
      <c r="Z860" s="114"/>
      <c r="AA860" s="305"/>
      <c r="AB860" s="305"/>
      <c r="AC860" s="305"/>
      <c r="AD860" s="305"/>
      <c r="AE860" s="305"/>
      <c r="AF860" s="305"/>
      <c r="AG860" s="305"/>
      <c r="AH860" s="305"/>
      <c r="AI860" s="305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14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14"/>
      <c r="X861" s="114"/>
      <c r="Y861" s="114"/>
      <c r="Z861" s="114"/>
      <c r="AA861" s="305"/>
      <c r="AB861" s="305"/>
      <c r="AC861" s="305"/>
      <c r="AD861" s="305"/>
      <c r="AE861" s="305"/>
      <c r="AF861" s="305"/>
      <c r="AG861" s="305"/>
      <c r="AH861" s="305"/>
      <c r="AI861" s="305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14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14"/>
      <c r="X862" s="114"/>
      <c r="Y862" s="114"/>
      <c r="Z862" s="114"/>
      <c r="AA862" s="305"/>
      <c r="AB862" s="305"/>
      <c r="AC862" s="305"/>
      <c r="AD862" s="305"/>
      <c r="AE862" s="305"/>
      <c r="AF862" s="305"/>
      <c r="AG862" s="305"/>
      <c r="AH862" s="305"/>
      <c r="AI862" s="305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14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14"/>
      <c r="X863" s="114"/>
      <c r="Y863" s="114"/>
      <c r="Z863" s="114"/>
      <c r="AA863" s="305"/>
      <c r="AB863" s="305"/>
      <c r="AC863" s="305"/>
      <c r="AD863" s="305"/>
      <c r="AE863" s="305"/>
      <c r="AF863" s="305"/>
      <c r="AG863" s="305"/>
      <c r="AH863" s="305"/>
      <c r="AI863" s="305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14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14"/>
      <c r="X864" s="114"/>
      <c r="Y864" s="114"/>
      <c r="Z864" s="114"/>
      <c r="AA864" s="305"/>
      <c r="AB864" s="305"/>
      <c r="AC864" s="305"/>
      <c r="AD864" s="305"/>
      <c r="AE864" s="305"/>
      <c r="AF864" s="305"/>
      <c r="AG864" s="305"/>
      <c r="AH864" s="305"/>
      <c r="AI864" s="305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14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14"/>
      <c r="X865" s="114"/>
      <c r="Y865" s="114"/>
      <c r="Z865" s="114"/>
      <c r="AA865" s="305"/>
      <c r="AB865" s="305"/>
      <c r="AC865" s="305"/>
      <c r="AD865" s="305"/>
      <c r="AE865" s="305"/>
      <c r="AF865" s="305"/>
      <c r="AG865" s="305"/>
      <c r="AH865" s="305"/>
      <c r="AI865" s="305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14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14"/>
      <c r="X866" s="114"/>
      <c r="Y866" s="114"/>
      <c r="Z866" s="114"/>
      <c r="AA866" s="305"/>
      <c r="AB866" s="305"/>
      <c r="AC866" s="305"/>
      <c r="AD866" s="305"/>
      <c r="AE866" s="305"/>
      <c r="AF866" s="305"/>
      <c r="AG866" s="305"/>
      <c r="AH866" s="305"/>
      <c r="AI866" s="305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14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14"/>
      <c r="X867" s="114"/>
      <c r="Y867" s="114"/>
      <c r="Z867" s="114"/>
      <c r="AA867" s="305"/>
      <c r="AB867" s="305"/>
      <c r="AC867" s="305"/>
      <c r="AD867" s="305"/>
      <c r="AE867" s="305"/>
      <c r="AF867" s="305"/>
      <c r="AG867" s="305"/>
      <c r="AH867" s="305"/>
      <c r="AI867" s="305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14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14"/>
      <c r="X868" s="114"/>
      <c r="Y868" s="114"/>
      <c r="Z868" s="114"/>
      <c r="AA868" s="305"/>
      <c r="AB868" s="305"/>
      <c r="AC868" s="305"/>
      <c r="AD868" s="305"/>
      <c r="AE868" s="305"/>
      <c r="AF868" s="305"/>
      <c r="AG868" s="305"/>
      <c r="AH868" s="305"/>
      <c r="AI868" s="305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14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14"/>
      <c r="X869" s="114"/>
      <c r="Y869" s="114"/>
      <c r="Z869" s="114"/>
      <c r="AA869" s="305"/>
      <c r="AB869" s="305"/>
      <c r="AC869" s="305"/>
      <c r="AD869" s="305"/>
      <c r="AE869" s="305"/>
      <c r="AF869" s="305"/>
      <c r="AG869" s="305"/>
      <c r="AH869" s="305"/>
      <c r="AI869" s="305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14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14"/>
      <c r="X870" s="114"/>
      <c r="Y870" s="114"/>
      <c r="Z870" s="114"/>
      <c r="AA870" s="305"/>
      <c r="AB870" s="305"/>
      <c r="AC870" s="305"/>
      <c r="AD870" s="305"/>
      <c r="AE870" s="305"/>
      <c r="AF870" s="305"/>
      <c r="AG870" s="305"/>
      <c r="AH870" s="305"/>
      <c r="AI870" s="305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14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14"/>
      <c r="X871" s="114"/>
      <c r="Y871" s="114"/>
      <c r="Z871" s="114"/>
      <c r="AA871" s="305"/>
      <c r="AB871" s="305"/>
      <c r="AC871" s="305"/>
      <c r="AD871" s="305"/>
      <c r="AE871" s="305"/>
      <c r="AF871" s="305"/>
      <c r="AG871" s="305"/>
      <c r="AH871" s="305"/>
      <c r="AI871" s="305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14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14"/>
      <c r="X872" s="114"/>
      <c r="Y872" s="114"/>
      <c r="Z872" s="114"/>
      <c r="AA872" s="305"/>
      <c r="AB872" s="305"/>
      <c r="AC872" s="305"/>
      <c r="AD872" s="305"/>
      <c r="AE872" s="305"/>
      <c r="AF872" s="305"/>
      <c r="AG872" s="305"/>
      <c r="AH872" s="305"/>
      <c r="AI872" s="305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14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14"/>
      <c r="X873" s="114"/>
      <c r="Y873" s="114"/>
      <c r="Z873" s="114"/>
      <c r="AA873" s="305"/>
      <c r="AB873" s="305"/>
      <c r="AC873" s="305"/>
      <c r="AD873" s="305"/>
      <c r="AE873" s="305"/>
      <c r="AF873" s="305"/>
      <c r="AG873" s="305"/>
      <c r="AH873" s="305"/>
      <c r="AI873" s="305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14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14"/>
      <c r="X874" s="114"/>
      <c r="Y874" s="114"/>
      <c r="Z874" s="114"/>
      <c r="AA874" s="305"/>
      <c r="AB874" s="305"/>
      <c r="AC874" s="305"/>
      <c r="AD874" s="305"/>
      <c r="AE874" s="305"/>
      <c r="AF874" s="305"/>
      <c r="AG874" s="305"/>
      <c r="AH874" s="305"/>
      <c r="AI874" s="305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14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14"/>
      <c r="X875" s="114"/>
      <c r="Y875" s="114"/>
      <c r="Z875" s="114"/>
      <c r="AA875" s="305"/>
      <c r="AB875" s="305"/>
      <c r="AC875" s="305"/>
      <c r="AD875" s="305"/>
      <c r="AE875" s="305"/>
      <c r="AF875" s="305"/>
      <c r="AG875" s="305"/>
      <c r="AH875" s="305"/>
      <c r="AI875" s="305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14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14"/>
      <c r="X876" s="114"/>
      <c r="Y876" s="114"/>
      <c r="Z876" s="114"/>
      <c r="AA876" s="305"/>
      <c r="AB876" s="305"/>
      <c r="AC876" s="305"/>
      <c r="AD876" s="305"/>
      <c r="AE876" s="305"/>
      <c r="AF876" s="305"/>
      <c r="AG876" s="305"/>
      <c r="AH876" s="305"/>
      <c r="AI876" s="305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14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14"/>
      <c r="X877" s="114"/>
      <c r="Y877" s="114"/>
      <c r="Z877" s="114"/>
      <c r="AA877" s="305"/>
      <c r="AB877" s="305"/>
      <c r="AC877" s="305"/>
      <c r="AD877" s="305"/>
      <c r="AE877" s="305"/>
      <c r="AF877" s="305"/>
      <c r="AG877" s="305"/>
      <c r="AH877" s="305"/>
      <c r="AI877" s="305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14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14"/>
      <c r="X878" s="114"/>
      <c r="Y878" s="114"/>
      <c r="Z878" s="114"/>
      <c r="AA878" s="305"/>
      <c r="AB878" s="305"/>
      <c r="AC878" s="305"/>
      <c r="AD878" s="305"/>
      <c r="AE878" s="305"/>
      <c r="AF878" s="305"/>
      <c r="AG878" s="305"/>
      <c r="AH878" s="305"/>
      <c r="AI878" s="305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14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14"/>
      <c r="X879" s="114"/>
      <c r="Y879" s="114"/>
      <c r="Z879" s="114"/>
      <c r="AA879" s="305"/>
      <c r="AB879" s="305"/>
      <c r="AC879" s="305"/>
      <c r="AD879" s="305"/>
      <c r="AE879" s="305"/>
      <c r="AF879" s="305"/>
      <c r="AG879" s="305"/>
      <c r="AH879" s="305"/>
      <c r="AI879" s="305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14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14"/>
      <c r="X880" s="114"/>
      <c r="Y880" s="114"/>
      <c r="Z880" s="114"/>
      <c r="AA880" s="305"/>
      <c r="AB880" s="305"/>
      <c r="AC880" s="305"/>
      <c r="AD880" s="305"/>
      <c r="AE880" s="305"/>
      <c r="AF880" s="305"/>
      <c r="AG880" s="305"/>
      <c r="AH880" s="305"/>
      <c r="AI880" s="305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14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14"/>
      <c r="X881" s="114"/>
      <c r="Y881" s="114"/>
      <c r="Z881" s="114"/>
      <c r="AA881" s="305"/>
      <c r="AB881" s="305"/>
      <c r="AC881" s="305"/>
      <c r="AD881" s="305"/>
      <c r="AE881" s="305"/>
      <c r="AF881" s="305"/>
      <c r="AG881" s="305"/>
      <c r="AH881" s="305"/>
      <c r="AI881" s="305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14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14"/>
      <c r="X882" s="114"/>
      <c r="Y882" s="114"/>
      <c r="Z882" s="114"/>
      <c r="AA882" s="305"/>
      <c r="AB882" s="305"/>
      <c r="AC882" s="305"/>
      <c r="AD882" s="305"/>
      <c r="AE882" s="305"/>
      <c r="AF882" s="305"/>
      <c r="AG882" s="305"/>
      <c r="AH882" s="305"/>
      <c r="AI882" s="305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14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14"/>
      <c r="X883" s="114"/>
      <c r="Y883" s="114"/>
      <c r="Z883" s="114"/>
      <c r="AA883" s="305"/>
      <c r="AB883" s="305"/>
      <c r="AC883" s="305"/>
      <c r="AD883" s="305"/>
      <c r="AE883" s="305"/>
      <c r="AF883" s="305"/>
      <c r="AG883" s="305"/>
      <c r="AH883" s="305"/>
      <c r="AI883" s="305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14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14"/>
      <c r="X884" s="114"/>
      <c r="Y884" s="114"/>
      <c r="Z884" s="114"/>
      <c r="AA884" s="305"/>
      <c r="AB884" s="305"/>
      <c r="AC884" s="305"/>
      <c r="AD884" s="305"/>
      <c r="AE884" s="305"/>
      <c r="AF884" s="305"/>
      <c r="AG884" s="305"/>
      <c r="AH884" s="305"/>
      <c r="AI884" s="305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14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14"/>
      <c r="X885" s="114"/>
      <c r="Y885" s="114"/>
      <c r="Z885" s="114"/>
      <c r="AA885" s="305"/>
      <c r="AB885" s="305"/>
      <c r="AC885" s="305"/>
      <c r="AD885" s="305"/>
      <c r="AE885" s="305"/>
      <c r="AF885" s="305"/>
      <c r="AG885" s="305"/>
      <c r="AH885" s="305"/>
      <c r="AI885" s="305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14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14"/>
      <c r="X886" s="114"/>
      <c r="Y886" s="114"/>
      <c r="Z886" s="114"/>
      <c r="AA886" s="305"/>
      <c r="AB886" s="305"/>
      <c r="AC886" s="305"/>
      <c r="AD886" s="305"/>
      <c r="AE886" s="305"/>
      <c r="AF886" s="305"/>
      <c r="AG886" s="305"/>
      <c r="AH886" s="305"/>
      <c r="AI886" s="305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14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14"/>
      <c r="X887" s="114"/>
      <c r="Y887" s="114"/>
      <c r="Z887" s="114"/>
      <c r="AA887" s="305"/>
      <c r="AB887" s="305"/>
      <c r="AC887" s="305"/>
      <c r="AD887" s="305"/>
      <c r="AE887" s="305"/>
      <c r="AF887" s="305"/>
      <c r="AG887" s="305"/>
      <c r="AH887" s="305"/>
      <c r="AI887" s="305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14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14"/>
      <c r="X888" s="114"/>
      <c r="Y888" s="114"/>
      <c r="Z888" s="114"/>
      <c r="AA888" s="305"/>
      <c r="AB888" s="305"/>
      <c r="AC888" s="305"/>
      <c r="AD888" s="305"/>
      <c r="AE888" s="305"/>
      <c r="AF888" s="305"/>
      <c r="AG888" s="305"/>
      <c r="AH888" s="305"/>
      <c r="AI888" s="305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14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14"/>
      <c r="X889" s="114"/>
      <c r="Y889" s="114"/>
      <c r="Z889" s="114"/>
      <c r="AA889" s="305"/>
      <c r="AB889" s="305"/>
      <c r="AC889" s="305"/>
      <c r="AD889" s="305"/>
      <c r="AE889" s="305"/>
      <c r="AF889" s="305"/>
      <c r="AG889" s="305"/>
      <c r="AH889" s="305"/>
      <c r="AI889" s="305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14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14"/>
      <c r="X890" s="114"/>
      <c r="Y890" s="114"/>
      <c r="Z890" s="114"/>
      <c r="AA890" s="305"/>
      <c r="AB890" s="305"/>
      <c r="AC890" s="305"/>
      <c r="AD890" s="305"/>
      <c r="AE890" s="305"/>
      <c r="AF890" s="305"/>
      <c r="AG890" s="305"/>
      <c r="AH890" s="305"/>
      <c r="AI890" s="305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14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14"/>
      <c r="X891" s="114"/>
      <c r="Y891" s="114"/>
      <c r="Z891" s="114"/>
      <c r="AA891" s="305"/>
      <c r="AB891" s="305"/>
      <c r="AC891" s="305"/>
      <c r="AD891" s="305"/>
      <c r="AE891" s="305"/>
      <c r="AF891" s="305"/>
      <c r="AG891" s="305"/>
      <c r="AH891" s="305"/>
      <c r="AI891" s="305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14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14"/>
      <c r="X892" s="114"/>
      <c r="Y892" s="114"/>
      <c r="Z892" s="114"/>
      <c r="AA892" s="305"/>
      <c r="AB892" s="305"/>
      <c r="AC892" s="305"/>
      <c r="AD892" s="305"/>
      <c r="AE892" s="305"/>
      <c r="AF892" s="305"/>
      <c r="AG892" s="305"/>
      <c r="AH892" s="305"/>
      <c r="AI892" s="305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14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14"/>
      <c r="X893" s="114"/>
      <c r="Y893" s="114"/>
      <c r="Z893" s="114"/>
      <c r="AA893" s="305"/>
      <c r="AB893" s="305"/>
      <c r="AC893" s="305"/>
      <c r="AD893" s="305"/>
      <c r="AE893" s="305"/>
      <c r="AF893" s="305"/>
      <c r="AG893" s="305"/>
      <c r="AH893" s="305"/>
      <c r="AI893" s="305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14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14"/>
      <c r="X894" s="114"/>
      <c r="Y894" s="114"/>
      <c r="Z894" s="114"/>
      <c r="AA894" s="305"/>
      <c r="AB894" s="305"/>
      <c r="AC894" s="305"/>
      <c r="AD894" s="305"/>
      <c r="AE894" s="305"/>
      <c r="AF894" s="305"/>
      <c r="AG894" s="305"/>
      <c r="AH894" s="305"/>
      <c r="AI894" s="305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14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14"/>
      <c r="X895" s="114"/>
      <c r="Y895" s="114"/>
      <c r="Z895" s="114"/>
      <c r="AA895" s="305"/>
      <c r="AB895" s="305"/>
      <c r="AC895" s="305"/>
      <c r="AD895" s="305"/>
      <c r="AE895" s="305"/>
      <c r="AF895" s="305"/>
      <c r="AG895" s="305"/>
      <c r="AH895" s="305"/>
      <c r="AI895" s="305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14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14"/>
      <c r="X896" s="114"/>
      <c r="Y896" s="114"/>
      <c r="Z896" s="114"/>
      <c r="AA896" s="305"/>
      <c r="AB896" s="305"/>
      <c r="AC896" s="305"/>
      <c r="AD896" s="305"/>
      <c r="AE896" s="305"/>
      <c r="AF896" s="305"/>
      <c r="AG896" s="305"/>
      <c r="AH896" s="305"/>
      <c r="AI896" s="305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14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14"/>
      <c r="X897" s="114"/>
      <c r="Y897" s="114"/>
      <c r="Z897" s="114"/>
      <c r="AA897" s="305"/>
      <c r="AB897" s="305"/>
      <c r="AC897" s="305"/>
      <c r="AD897" s="305"/>
      <c r="AE897" s="305"/>
      <c r="AF897" s="305"/>
      <c r="AG897" s="305"/>
      <c r="AH897" s="305"/>
      <c r="AI897" s="305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14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14"/>
      <c r="X898" s="114"/>
      <c r="Y898" s="114"/>
      <c r="Z898" s="114"/>
      <c r="AA898" s="305"/>
      <c r="AB898" s="305"/>
      <c r="AC898" s="305"/>
      <c r="AD898" s="305"/>
      <c r="AE898" s="305"/>
      <c r="AF898" s="305"/>
      <c r="AG898" s="305"/>
      <c r="AH898" s="305"/>
      <c r="AI898" s="305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14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14"/>
      <c r="X899" s="114"/>
      <c r="Y899" s="114"/>
      <c r="Z899" s="114"/>
      <c r="AA899" s="305"/>
      <c r="AB899" s="305"/>
      <c r="AC899" s="305"/>
      <c r="AD899" s="305"/>
      <c r="AE899" s="305"/>
      <c r="AF899" s="305"/>
      <c r="AG899" s="305"/>
      <c r="AH899" s="305"/>
      <c r="AI899" s="305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14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14"/>
      <c r="X900" s="114"/>
      <c r="Y900" s="114"/>
      <c r="Z900" s="114"/>
      <c r="AA900" s="305"/>
      <c r="AB900" s="305"/>
      <c r="AC900" s="305"/>
      <c r="AD900" s="305"/>
      <c r="AE900" s="305"/>
      <c r="AF900" s="305"/>
      <c r="AG900" s="305"/>
      <c r="AH900" s="305"/>
      <c r="AI900" s="305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14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14"/>
      <c r="X901" s="114"/>
      <c r="Y901" s="114"/>
      <c r="Z901" s="114"/>
      <c r="AA901" s="305"/>
      <c r="AB901" s="305"/>
      <c r="AC901" s="305"/>
      <c r="AD901" s="305"/>
      <c r="AE901" s="305"/>
      <c r="AF901" s="305"/>
      <c r="AG901" s="305"/>
      <c r="AH901" s="305"/>
      <c r="AI901" s="305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14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14"/>
      <c r="X902" s="114"/>
      <c r="Y902" s="114"/>
      <c r="Z902" s="114"/>
      <c r="AA902" s="305"/>
      <c r="AB902" s="305"/>
      <c r="AC902" s="305"/>
      <c r="AD902" s="305"/>
      <c r="AE902" s="305"/>
      <c r="AF902" s="305"/>
      <c r="AG902" s="305"/>
      <c r="AH902" s="305"/>
      <c r="AI902" s="305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14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14"/>
      <c r="X903" s="114"/>
      <c r="Y903" s="114"/>
      <c r="Z903" s="114"/>
      <c r="AA903" s="305"/>
      <c r="AB903" s="305"/>
      <c r="AC903" s="305"/>
      <c r="AD903" s="305"/>
      <c r="AE903" s="305"/>
      <c r="AF903" s="305"/>
      <c r="AG903" s="305"/>
      <c r="AH903" s="305"/>
      <c r="AI903" s="305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14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14"/>
      <c r="X904" s="114"/>
      <c r="Y904" s="114"/>
      <c r="Z904" s="114"/>
      <c r="AA904" s="305"/>
      <c r="AB904" s="305"/>
      <c r="AC904" s="305"/>
      <c r="AD904" s="305"/>
      <c r="AE904" s="305"/>
      <c r="AF904" s="305"/>
      <c r="AG904" s="305"/>
      <c r="AH904" s="305"/>
      <c r="AI904" s="305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14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14"/>
      <c r="X905" s="114"/>
      <c r="Y905" s="114"/>
      <c r="Z905" s="114"/>
      <c r="AA905" s="305"/>
      <c r="AB905" s="305"/>
      <c r="AC905" s="305"/>
      <c r="AD905" s="305"/>
      <c r="AE905" s="305"/>
      <c r="AF905" s="305"/>
      <c r="AG905" s="305"/>
      <c r="AH905" s="305"/>
      <c r="AI905" s="305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14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14"/>
      <c r="X906" s="114"/>
      <c r="Y906" s="114"/>
      <c r="Z906" s="114"/>
      <c r="AA906" s="305"/>
      <c r="AB906" s="305"/>
      <c r="AC906" s="305"/>
      <c r="AD906" s="305"/>
      <c r="AE906" s="305"/>
      <c r="AF906" s="305"/>
      <c r="AG906" s="305"/>
      <c r="AH906" s="305"/>
      <c r="AI906" s="305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14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14"/>
      <c r="X907" s="114"/>
      <c r="Y907" s="114"/>
      <c r="Z907" s="114"/>
      <c r="AA907" s="305"/>
      <c r="AB907" s="305"/>
      <c r="AC907" s="305"/>
      <c r="AD907" s="305"/>
      <c r="AE907" s="305"/>
      <c r="AF907" s="305"/>
      <c r="AG907" s="305"/>
      <c r="AH907" s="305"/>
      <c r="AI907" s="305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14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14"/>
      <c r="X908" s="114"/>
      <c r="Y908" s="114"/>
      <c r="Z908" s="114"/>
      <c r="AA908" s="305"/>
      <c r="AB908" s="305"/>
      <c r="AC908" s="305"/>
      <c r="AD908" s="305"/>
      <c r="AE908" s="305"/>
      <c r="AF908" s="305"/>
      <c r="AG908" s="305"/>
      <c r="AH908" s="305"/>
      <c r="AI908" s="305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14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14"/>
      <c r="X909" s="114"/>
      <c r="Y909" s="114"/>
      <c r="Z909" s="114"/>
      <c r="AA909" s="305"/>
      <c r="AB909" s="305"/>
      <c r="AC909" s="305"/>
      <c r="AD909" s="305"/>
      <c r="AE909" s="305"/>
      <c r="AF909" s="305"/>
      <c r="AG909" s="305"/>
      <c r="AH909" s="305"/>
      <c r="AI909" s="305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14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14"/>
      <c r="X910" s="114"/>
      <c r="Y910" s="114"/>
      <c r="Z910" s="114"/>
      <c r="AA910" s="305"/>
      <c r="AB910" s="305"/>
      <c r="AC910" s="305"/>
      <c r="AD910" s="305"/>
      <c r="AE910" s="305"/>
      <c r="AF910" s="305"/>
      <c r="AG910" s="305"/>
      <c r="AH910" s="305"/>
      <c r="AI910" s="305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14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14"/>
      <c r="X911" s="114"/>
      <c r="Y911" s="114"/>
      <c r="Z911" s="114"/>
      <c r="AA911" s="305"/>
      <c r="AB911" s="305"/>
      <c r="AC911" s="305"/>
      <c r="AD911" s="305"/>
      <c r="AE911" s="305"/>
      <c r="AF911" s="305"/>
      <c r="AG911" s="305"/>
      <c r="AH911" s="305"/>
      <c r="AI911" s="305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14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14"/>
      <c r="X912" s="114"/>
      <c r="Y912" s="114"/>
      <c r="Z912" s="114"/>
      <c r="AA912" s="305"/>
      <c r="AB912" s="305"/>
      <c r="AC912" s="305"/>
      <c r="AD912" s="305"/>
      <c r="AE912" s="305"/>
      <c r="AF912" s="305"/>
      <c r="AG912" s="305"/>
      <c r="AH912" s="305"/>
      <c r="AI912" s="305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14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14"/>
      <c r="X913" s="114"/>
      <c r="Y913" s="114"/>
      <c r="Z913" s="114"/>
      <c r="AA913" s="305"/>
      <c r="AB913" s="305"/>
      <c r="AC913" s="305"/>
      <c r="AD913" s="305"/>
      <c r="AE913" s="305"/>
      <c r="AF913" s="305"/>
      <c r="AG913" s="305"/>
      <c r="AH913" s="305"/>
      <c r="AI913" s="305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14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14"/>
      <c r="X914" s="114"/>
      <c r="Y914" s="114"/>
      <c r="Z914" s="114"/>
      <c r="AA914" s="305"/>
      <c r="AB914" s="305"/>
      <c r="AC914" s="305"/>
      <c r="AD914" s="305"/>
      <c r="AE914" s="305"/>
      <c r="AF914" s="305"/>
      <c r="AG914" s="305"/>
      <c r="AH914" s="305"/>
      <c r="AI914" s="305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14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14"/>
      <c r="X915" s="114"/>
      <c r="Y915" s="114"/>
      <c r="Z915" s="114"/>
      <c r="AA915" s="305"/>
      <c r="AB915" s="305"/>
      <c r="AC915" s="305"/>
      <c r="AD915" s="305"/>
      <c r="AE915" s="305"/>
      <c r="AF915" s="305"/>
      <c r="AG915" s="305"/>
      <c r="AH915" s="305"/>
      <c r="AI915" s="305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14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14"/>
      <c r="X916" s="114"/>
      <c r="Y916" s="114"/>
      <c r="Z916" s="114"/>
      <c r="AA916" s="305"/>
      <c r="AB916" s="305"/>
      <c r="AC916" s="305"/>
      <c r="AD916" s="305"/>
      <c r="AE916" s="305"/>
      <c r="AF916" s="305"/>
      <c r="AG916" s="305"/>
      <c r="AH916" s="305"/>
      <c r="AI916" s="305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14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14"/>
      <c r="X917" s="114"/>
      <c r="Y917" s="114"/>
      <c r="Z917" s="114"/>
      <c r="AA917" s="305"/>
      <c r="AB917" s="305"/>
      <c r="AC917" s="305"/>
      <c r="AD917" s="305"/>
      <c r="AE917" s="305"/>
      <c r="AF917" s="305"/>
      <c r="AG917" s="305"/>
      <c r="AH917" s="305"/>
      <c r="AI917" s="305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14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14"/>
      <c r="X918" s="114"/>
      <c r="Y918" s="114"/>
      <c r="Z918" s="114"/>
      <c r="AA918" s="305"/>
      <c r="AB918" s="305"/>
      <c r="AC918" s="305"/>
      <c r="AD918" s="305"/>
      <c r="AE918" s="305"/>
      <c r="AF918" s="305"/>
      <c r="AG918" s="305"/>
      <c r="AH918" s="305"/>
      <c r="AI918" s="305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14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14"/>
      <c r="X919" s="114"/>
      <c r="Y919" s="114"/>
      <c r="Z919" s="114"/>
      <c r="AA919" s="305"/>
      <c r="AB919" s="305"/>
      <c r="AC919" s="305"/>
      <c r="AD919" s="305"/>
      <c r="AE919" s="305"/>
      <c r="AF919" s="305"/>
      <c r="AG919" s="305"/>
      <c r="AH919" s="305"/>
      <c r="AI919" s="305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14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14"/>
      <c r="X920" s="114"/>
      <c r="Y920" s="114"/>
      <c r="Z920" s="114"/>
      <c r="AA920" s="305"/>
      <c r="AB920" s="305"/>
      <c r="AC920" s="305"/>
      <c r="AD920" s="305"/>
      <c r="AE920" s="305"/>
      <c r="AF920" s="305"/>
      <c r="AG920" s="305"/>
      <c r="AH920" s="305"/>
      <c r="AI920" s="305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14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14"/>
      <c r="X921" s="114"/>
      <c r="Y921" s="114"/>
      <c r="Z921" s="114"/>
      <c r="AA921" s="305"/>
      <c r="AB921" s="305"/>
      <c r="AC921" s="305"/>
      <c r="AD921" s="305"/>
      <c r="AE921" s="305"/>
      <c r="AF921" s="305"/>
      <c r="AG921" s="305"/>
      <c r="AH921" s="305"/>
      <c r="AI921" s="305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14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14"/>
      <c r="X922" s="114"/>
      <c r="Y922" s="114"/>
      <c r="Z922" s="114"/>
      <c r="AA922" s="305"/>
      <c r="AB922" s="305"/>
      <c r="AC922" s="305"/>
      <c r="AD922" s="305"/>
      <c r="AE922" s="305"/>
      <c r="AF922" s="305"/>
      <c r="AG922" s="305"/>
      <c r="AH922" s="305"/>
      <c r="AI922" s="305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14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14"/>
      <c r="X923" s="114"/>
      <c r="Y923" s="114"/>
      <c r="Z923" s="114"/>
      <c r="AA923" s="305"/>
      <c r="AB923" s="305"/>
      <c r="AC923" s="305"/>
      <c r="AD923" s="305"/>
      <c r="AE923" s="305"/>
      <c r="AF923" s="305"/>
      <c r="AG923" s="305"/>
      <c r="AH923" s="305"/>
      <c r="AI923" s="305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14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14"/>
      <c r="X924" s="114"/>
      <c r="Y924" s="114"/>
      <c r="Z924" s="114"/>
      <c r="AA924" s="305"/>
      <c r="AB924" s="305"/>
      <c r="AC924" s="305"/>
      <c r="AD924" s="305"/>
      <c r="AE924" s="305"/>
      <c r="AF924" s="305"/>
      <c r="AG924" s="305"/>
      <c r="AH924" s="305"/>
      <c r="AI924" s="305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14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14"/>
      <c r="X925" s="114"/>
      <c r="Y925" s="114"/>
      <c r="Z925" s="114"/>
      <c r="AA925" s="305"/>
      <c r="AB925" s="305"/>
      <c r="AC925" s="305"/>
      <c r="AD925" s="305"/>
      <c r="AE925" s="305"/>
      <c r="AF925" s="305"/>
      <c r="AG925" s="305"/>
      <c r="AH925" s="305"/>
      <c r="AI925" s="305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14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14"/>
      <c r="X926" s="114"/>
      <c r="Y926" s="114"/>
      <c r="Z926" s="114"/>
      <c r="AA926" s="305"/>
      <c r="AB926" s="305"/>
      <c r="AC926" s="305"/>
      <c r="AD926" s="305"/>
      <c r="AE926" s="305"/>
      <c r="AF926" s="305"/>
      <c r="AG926" s="305"/>
      <c r="AH926" s="305"/>
      <c r="AI926" s="305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14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14"/>
      <c r="X927" s="114"/>
      <c r="Y927" s="114"/>
      <c r="Z927" s="114"/>
      <c r="AA927" s="305"/>
      <c r="AB927" s="305"/>
      <c r="AC927" s="305"/>
      <c r="AD927" s="305"/>
      <c r="AE927" s="305"/>
      <c r="AF927" s="305"/>
      <c r="AG927" s="305"/>
      <c r="AH927" s="305"/>
      <c r="AI927" s="305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14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14"/>
      <c r="X928" s="114"/>
      <c r="Y928" s="114"/>
      <c r="Z928" s="114"/>
      <c r="AA928" s="305"/>
      <c r="AB928" s="305"/>
      <c r="AC928" s="305"/>
      <c r="AD928" s="305"/>
      <c r="AE928" s="305"/>
      <c r="AF928" s="305"/>
      <c r="AG928" s="305"/>
      <c r="AH928" s="305"/>
      <c r="AI928" s="305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14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14"/>
      <c r="X929" s="114"/>
      <c r="Y929" s="114"/>
      <c r="Z929" s="114"/>
      <c r="AA929" s="305"/>
      <c r="AB929" s="305"/>
      <c r="AC929" s="305"/>
      <c r="AD929" s="305"/>
      <c r="AE929" s="305"/>
      <c r="AF929" s="305"/>
      <c r="AG929" s="305"/>
      <c r="AH929" s="305"/>
      <c r="AI929" s="305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14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14"/>
      <c r="X930" s="114"/>
      <c r="Y930" s="114"/>
      <c r="Z930" s="114"/>
      <c r="AA930" s="305"/>
      <c r="AB930" s="305"/>
      <c r="AC930" s="305"/>
      <c r="AD930" s="305"/>
      <c r="AE930" s="305"/>
      <c r="AF930" s="305"/>
      <c r="AG930" s="305"/>
      <c r="AH930" s="305"/>
      <c r="AI930" s="305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14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14"/>
      <c r="X931" s="114"/>
      <c r="Y931" s="114"/>
      <c r="Z931" s="114"/>
      <c r="AA931" s="305"/>
      <c r="AB931" s="305"/>
      <c r="AC931" s="305"/>
      <c r="AD931" s="305"/>
      <c r="AE931" s="305"/>
      <c r="AF931" s="305"/>
      <c r="AG931" s="305"/>
      <c r="AH931" s="305"/>
      <c r="AI931" s="305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14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14"/>
      <c r="X932" s="114"/>
      <c r="Y932" s="114"/>
      <c r="Z932" s="114"/>
      <c r="AA932" s="305"/>
      <c r="AB932" s="305"/>
      <c r="AC932" s="305"/>
      <c r="AD932" s="305"/>
      <c r="AE932" s="305"/>
      <c r="AF932" s="305"/>
      <c r="AG932" s="305"/>
      <c r="AH932" s="305"/>
      <c r="AI932" s="305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14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14"/>
      <c r="X933" s="114"/>
      <c r="Y933" s="114"/>
      <c r="Z933" s="114"/>
      <c r="AA933" s="305"/>
      <c r="AB933" s="305"/>
      <c r="AC933" s="305"/>
      <c r="AD933" s="305"/>
      <c r="AE933" s="305"/>
      <c r="AF933" s="305"/>
      <c r="AG933" s="305"/>
      <c r="AH933" s="305"/>
      <c r="AI933" s="305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14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14"/>
      <c r="X934" s="114"/>
      <c r="Y934" s="114"/>
      <c r="Z934" s="114"/>
      <c r="AA934" s="305"/>
      <c r="AB934" s="305"/>
      <c r="AC934" s="305"/>
      <c r="AD934" s="305"/>
      <c r="AE934" s="305"/>
      <c r="AF934" s="305"/>
      <c r="AG934" s="305"/>
      <c r="AH934" s="305"/>
      <c r="AI934" s="305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14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14"/>
      <c r="X935" s="114"/>
      <c r="Y935" s="114"/>
      <c r="Z935" s="114"/>
      <c r="AA935" s="305"/>
      <c r="AB935" s="305"/>
      <c r="AC935" s="305"/>
      <c r="AD935" s="305"/>
      <c r="AE935" s="305"/>
      <c r="AF935" s="305"/>
      <c r="AG935" s="305"/>
      <c r="AH935" s="305"/>
      <c r="AI935" s="305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14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14"/>
      <c r="X936" s="114"/>
      <c r="Y936" s="114"/>
      <c r="Z936" s="114"/>
      <c r="AA936" s="305"/>
      <c r="AB936" s="305"/>
      <c r="AC936" s="305"/>
      <c r="AD936" s="305"/>
      <c r="AE936" s="305"/>
      <c r="AF936" s="305"/>
      <c r="AG936" s="305"/>
      <c r="AH936" s="305"/>
      <c r="AI936" s="305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14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14"/>
      <c r="X937" s="114"/>
      <c r="Y937" s="114"/>
      <c r="Z937" s="114"/>
      <c r="AA937" s="305"/>
      <c r="AB937" s="305"/>
      <c r="AC937" s="305"/>
      <c r="AD937" s="305"/>
      <c r="AE937" s="305"/>
      <c r="AF937" s="305"/>
      <c r="AG937" s="305"/>
      <c r="AH937" s="305"/>
      <c r="AI937" s="305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14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14"/>
      <c r="X938" s="114"/>
      <c r="Y938" s="114"/>
      <c r="Z938" s="114"/>
      <c r="AA938" s="305"/>
      <c r="AB938" s="305"/>
      <c r="AC938" s="305"/>
      <c r="AD938" s="305"/>
      <c r="AE938" s="305"/>
      <c r="AF938" s="305"/>
      <c r="AG938" s="305"/>
      <c r="AH938" s="305"/>
      <c r="AI938" s="305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14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14"/>
      <c r="X939" s="114"/>
      <c r="Y939" s="114"/>
      <c r="Z939" s="114"/>
      <c r="AA939" s="305"/>
      <c r="AB939" s="305"/>
      <c r="AC939" s="305"/>
      <c r="AD939" s="305"/>
      <c r="AE939" s="305"/>
      <c r="AF939" s="305"/>
      <c r="AG939" s="305"/>
      <c r="AH939" s="305"/>
      <c r="AI939" s="305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14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14"/>
      <c r="X940" s="114"/>
      <c r="Y940" s="114"/>
      <c r="Z940" s="114"/>
      <c r="AA940" s="305"/>
      <c r="AB940" s="305"/>
      <c r="AC940" s="305"/>
      <c r="AD940" s="305"/>
      <c r="AE940" s="305"/>
      <c r="AF940" s="305"/>
      <c r="AG940" s="305"/>
      <c r="AH940" s="305"/>
      <c r="AI940" s="305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14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14"/>
      <c r="X941" s="114"/>
      <c r="Y941" s="114"/>
      <c r="Z941" s="114"/>
      <c r="AA941" s="305"/>
      <c r="AB941" s="305"/>
      <c r="AC941" s="305"/>
      <c r="AD941" s="305"/>
      <c r="AE941" s="305"/>
      <c r="AF941" s="305"/>
      <c r="AG941" s="305"/>
      <c r="AH941" s="305"/>
      <c r="AI941" s="305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14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14"/>
      <c r="X942" s="114"/>
      <c r="Y942" s="114"/>
      <c r="Z942" s="114"/>
      <c r="AA942" s="305"/>
      <c r="AB942" s="305"/>
      <c r="AC942" s="305"/>
      <c r="AD942" s="305"/>
      <c r="AE942" s="305"/>
      <c r="AF942" s="305"/>
      <c r="AG942" s="305"/>
      <c r="AH942" s="305"/>
      <c r="AI942" s="305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14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14"/>
      <c r="X943" s="114"/>
      <c r="Y943" s="114"/>
      <c r="Z943" s="114"/>
      <c r="AA943" s="305"/>
      <c r="AB943" s="305"/>
      <c r="AC943" s="305"/>
      <c r="AD943" s="305"/>
      <c r="AE943" s="305"/>
      <c r="AF943" s="305"/>
      <c r="AG943" s="305"/>
      <c r="AH943" s="305"/>
      <c r="AI943" s="305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14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14"/>
      <c r="X944" s="114"/>
      <c r="Y944" s="114"/>
      <c r="Z944" s="114"/>
      <c r="AA944" s="305"/>
      <c r="AB944" s="305"/>
      <c r="AC944" s="305"/>
      <c r="AD944" s="305"/>
      <c r="AE944" s="305"/>
      <c r="AF944" s="305"/>
      <c r="AG944" s="305"/>
      <c r="AH944" s="305"/>
      <c r="AI944" s="305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14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14"/>
      <c r="X945" s="114"/>
      <c r="Y945" s="114"/>
      <c r="Z945" s="114"/>
      <c r="AA945" s="305"/>
      <c r="AB945" s="305"/>
      <c r="AC945" s="305"/>
      <c r="AD945" s="305"/>
      <c r="AE945" s="305"/>
      <c r="AF945" s="305"/>
      <c r="AG945" s="305"/>
      <c r="AH945" s="305"/>
      <c r="AI945" s="305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14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14"/>
      <c r="X946" s="114"/>
      <c r="Y946" s="114"/>
      <c r="Z946" s="114"/>
      <c r="AA946" s="305"/>
      <c r="AB946" s="305"/>
      <c r="AC946" s="305"/>
      <c r="AD946" s="305"/>
      <c r="AE946" s="305"/>
      <c r="AF946" s="305"/>
      <c r="AG946" s="305"/>
      <c r="AH946" s="305"/>
      <c r="AI946" s="305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14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14"/>
      <c r="X947" s="114"/>
      <c r="Y947" s="114"/>
      <c r="Z947" s="114"/>
      <c r="AA947" s="305"/>
      <c r="AB947" s="305"/>
      <c r="AC947" s="305"/>
      <c r="AD947" s="305"/>
      <c r="AE947" s="305"/>
      <c r="AF947" s="305"/>
      <c r="AG947" s="305"/>
      <c r="AH947" s="305"/>
      <c r="AI947" s="305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14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14"/>
      <c r="X948" s="114"/>
      <c r="Y948" s="114"/>
      <c r="Z948" s="114"/>
      <c r="AA948" s="305"/>
      <c r="AB948" s="305"/>
      <c r="AC948" s="305"/>
      <c r="AD948" s="305"/>
      <c r="AE948" s="305"/>
      <c r="AF948" s="305"/>
      <c r="AG948" s="305"/>
      <c r="AH948" s="305"/>
      <c r="AI948" s="305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14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14"/>
      <c r="X949" s="114"/>
      <c r="Y949" s="114"/>
      <c r="Z949" s="114"/>
      <c r="AA949" s="305"/>
      <c r="AB949" s="305"/>
      <c r="AC949" s="305"/>
      <c r="AD949" s="305"/>
      <c r="AE949" s="305"/>
      <c r="AF949" s="305"/>
      <c r="AG949" s="305"/>
      <c r="AH949" s="305"/>
      <c r="AI949" s="305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14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14"/>
      <c r="X950" s="114"/>
      <c r="Y950" s="114"/>
      <c r="Z950" s="114"/>
      <c r="AA950" s="305"/>
      <c r="AB950" s="305"/>
      <c r="AC950" s="305"/>
      <c r="AD950" s="305"/>
      <c r="AE950" s="305"/>
      <c r="AF950" s="305"/>
      <c r="AG950" s="305"/>
      <c r="AH950" s="305"/>
      <c r="AI950" s="305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14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14"/>
      <c r="X951" s="114"/>
      <c r="Y951" s="114"/>
      <c r="Z951" s="114"/>
      <c r="AA951" s="305"/>
      <c r="AB951" s="305"/>
      <c r="AC951" s="305"/>
      <c r="AD951" s="305"/>
      <c r="AE951" s="305"/>
      <c r="AF951" s="305"/>
      <c r="AG951" s="305"/>
      <c r="AH951" s="305"/>
      <c r="AI951" s="305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14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14"/>
      <c r="X952" s="114"/>
      <c r="Y952" s="114"/>
      <c r="Z952" s="114"/>
      <c r="AA952" s="305"/>
      <c r="AB952" s="305"/>
      <c r="AC952" s="305"/>
      <c r="AD952" s="305"/>
      <c r="AE952" s="305"/>
      <c r="AF952" s="305"/>
      <c r="AG952" s="305"/>
      <c r="AH952" s="305"/>
      <c r="AI952" s="305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14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14"/>
      <c r="X953" s="114"/>
      <c r="Y953" s="114"/>
      <c r="Z953" s="114"/>
      <c r="AA953" s="305"/>
      <c r="AB953" s="305"/>
      <c r="AC953" s="305"/>
      <c r="AD953" s="305"/>
      <c r="AE953" s="305"/>
      <c r="AF953" s="305"/>
      <c r="AG953" s="305"/>
      <c r="AH953" s="305"/>
      <c r="AI953" s="305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14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14"/>
      <c r="X954" s="114"/>
      <c r="Y954" s="114"/>
      <c r="Z954" s="114"/>
      <c r="AA954" s="305"/>
      <c r="AB954" s="305"/>
      <c r="AC954" s="305"/>
      <c r="AD954" s="305"/>
      <c r="AE954" s="305"/>
      <c r="AF954" s="305"/>
      <c r="AG954" s="305"/>
      <c r="AH954" s="305"/>
      <c r="AI954" s="305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14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14"/>
      <c r="X955" s="114"/>
      <c r="Y955" s="114"/>
      <c r="Z955" s="114"/>
      <c r="AA955" s="305"/>
      <c r="AB955" s="305"/>
      <c r="AC955" s="305"/>
      <c r="AD955" s="305"/>
      <c r="AE955" s="305"/>
      <c r="AF955" s="305"/>
      <c r="AG955" s="305"/>
      <c r="AH955" s="305"/>
      <c r="AI955" s="305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14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14"/>
      <c r="X956" s="114"/>
      <c r="Y956" s="114"/>
      <c r="Z956" s="114"/>
      <c r="AA956" s="305"/>
      <c r="AB956" s="305"/>
      <c r="AC956" s="305"/>
      <c r="AD956" s="305"/>
      <c r="AE956" s="305"/>
      <c r="AF956" s="305"/>
      <c r="AG956" s="305"/>
      <c r="AH956" s="305"/>
      <c r="AI956" s="305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14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14"/>
      <c r="X957" s="114"/>
      <c r="Y957" s="114"/>
      <c r="Z957" s="114"/>
      <c r="AA957" s="305"/>
      <c r="AB957" s="305"/>
      <c r="AC957" s="305"/>
      <c r="AD957" s="305"/>
      <c r="AE957" s="305"/>
      <c r="AF957" s="305"/>
      <c r="AG957" s="305"/>
      <c r="AH957" s="305"/>
      <c r="AI957" s="305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14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14"/>
      <c r="X958" s="114"/>
      <c r="Y958" s="114"/>
      <c r="Z958" s="114"/>
      <c r="AA958" s="305"/>
      <c r="AB958" s="305"/>
      <c r="AC958" s="305"/>
      <c r="AD958" s="305"/>
      <c r="AE958" s="305"/>
      <c r="AF958" s="305"/>
      <c r="AG958" s="305"/>
      <c r="AH958" s="305"/>
      <c r="AI958" s="305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14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14"/>
      <c r="X959" s="114"/>
      <c r="Y959" s="114"/>
      <c r="Z959" s="114"/>
      <c r="AA959" s="305"/>
      <c r="AB959" s="305"/>
      <c r="AC959" s="305"/>
      <c r="AD959" s="305"/>
      <c r="AE959" s="305"/>
      <c r="AF959" s="305"/>
      <c r="AG959" s="305"/>
      <c r="AH959" s="305"/>
      <c r="AI959" s="305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14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14"/>
      <c r="X960" s="114"/>
      <c r="Y960" s="114"/>
      <c r="Z960" s="114"/>
      <c r="AA960" s="305"/>
      <c r="AB960" s="305"/>
      <c r="AC960" s="305"/>
      <c r="AD960" s="305"/>
      <c r="AE960" s="305"/>
      <c r="AF960" s="305"/>
      <c r="AG960" s="305"/>
      <c r="AH960" s="305"/>
      <c r="AI960" s="305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14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14"/>
      <c r="X961" s="114"/>
      <c r="Y961" s="114"/>
      <c r="Z961" s="114"/>
      <c r="AA961" s="305"/>
      <c r="AB961" s="305"/>
      <c r="AC961" s="305"/>
      <c r="AD961" s="305"/>
      <c r="AE961" s="305"/>
      <c r="AF961" s="305"/>
      <c r="AG961" s="305"/>
      <c r="AH961" s="305"/>
      <c r="AI961" s="305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14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14"/>
      <c r="X962" s="114"/>
      <c r="Y962" s="114"/>
      <c r="Z962" s="114"/>
      <c r="AA962" s="305"/>
      <c r="AB962" s="305"/>
      <c r="AC962" s="305"/>
      <c r="AD962" s="305"/>
      <c r="AE962" s="305"/>
      <c r="AF962" s="305"/>
      <c r="AG962" s="305"/>
      <c r="AH962" s="305"/>
      <c r="AI962" s="305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14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14"/>
      <c r="X963" s="114"/>
      <c r="Y963" s="114"/>
      <c r="Z963" s="114"/>
      <c r="AA963" s="305"/>
      <c r="AB963" s="305"/>
      <c r="AC963" s="305"/>
      <c r="AD963" s="305"/>
      <c r="AE963" s="305"/>
      <c r="AF963" s="305"/>
      <c r="AG963" s="305"/>
      <c r="AH963" s="305"/>
      <c r="AI963" s="305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14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14"/>
      <c r="X964" s="114"/>
      <c r="Y964" s="114"/>
      <c r="Z964" s="114"/>
      <c r="AA964" s="305"/>
      <c r="AB964" s="305"/>
      <c r="AC964" s="305"/>
      <c r="AD964" s="305"/>
      <c r="AE964" s="305"/>
      <c r="AF964" s="305"/>
      <c r="AG964" s="305"/>
      <c r="AH964" s="305"/>
      <c r="AI964" s="305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14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14"/>
      <c r="X965" s="114"/>
      <c r="Y965" s="114"/>
      <c r="Z965" s="114"/>
      <c r="AA965" s="305"/>
      <c r="AB965" s="305"/>
      <c r="AC965" s="305"/>
      <c r="AD965" s="305"/>
      <c r="AE965" s="305"/>
      <c r="AF965" s="305"/>
      <c r="AG965" s="305"/>
      <c r="AH965" s="305"/>
      <c r="AI965" s="305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14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14"/>
      <c r="X966" s="114"/>
      <c r="Y966" s="114"/>
      <c r="Z966" s="114"/>
      <c r="AA966" s="305"/>
      <c r="AB966" s="305"/>
      <c r="AC966" s="305"/>
      <c r="AD966" s="305"/>
      <c r="AE966" s="305"/>
      <c r="AF966" s="305"/>
      <c r="AG966" s="305"/>
      <c r="AH966" s="305"/>
      <c r="AI966" s="305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14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14"/>
      <c r="X967" s="114"/>
      <c r="Y967" s="114"/>
      <c r="Z967" s="114"/>
      <c r="AA967" s="305"/>
      <c r="AB967" s="305"/>
      <c r="AC967" s="305"/>
      <c r="AD967" s="305"/>
      <c r="AE967" s="305"/>
      <c r="AF967" s="305"/>
      <c r="AG967" s="305"/>
      <c r="AH967" s="305"/>
      <c r="AI967" s="305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14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14"/>
      <c r="X968" s="114"/>
      <c r="Y968" s="114"/>
      <c r="Z968" s="114"/>
      <c r="AA968" s="305"/>
      <c r="AB968" s="305"/>
      <c r="AC968" s="305"/>
      <c r="AD968" s="305"/>
      <c r="AE968" s="305"/>
      <c r="AF968" s="305"/>
      <c r="AG968" s="305"/>
      <c r="AH968" s="305"/>
      <c r="AI968" s="305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14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14"/>
      <c r="X969" s="114"/>
      <c r="Y969" s="114"/>
      <c r="Z969" s="114"/>
      <c r="AA969" s="305"/>
      <c r="AB969" s="305"/>
      <c r="AC969" s="305"/>
      <c r="AD969" s="305"/>
      <c r="AE969" s="305"/>
      <c r="AF969" s="305"/>
      <c r="AG969" s="305"/>
      <c r="AH969" s="305"/>
      <c r="AI969" s="305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14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14"/>
      <c r="X970" s="114"/>
      <c r="Y970" s="114"/>
      <c r="Z970" s="114"/>
      <c r="AA970" s="305"/>
      <c r="AB970" s="305"/>
      <c r="AC970" s="305"/>
      <c r="AD970" s="305"/>
      <c r="AE970" s="305"/>
      <c r="AF970" s="305"/>
      <c r="AG970" s="305"/>
      <c r="AH970" s="305"/>
      <c r="AI970" s="305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14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14"/>
      <c r="X971" s="114"/>
      <c r="Y971" s="114"/>
      <c r="Z971" s="114"/>
      <c r="AA971" s="305"/>
      <c r="AB971" s="305"/>
      <c r="AC971" s="305"/>
      <c r="AD971" s="305"/>
      <c r="AE971" s="305"/>
      <c r="AF971" s="305"/>
      <c r="AG971" s="305"/>
      <c r="AH971" s="305"/>
      <c r="AI971" s="305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14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14"/>
      <c r="X972" s="114"/>
      <c r="Y972" s="114"/>
      <c r="Z972" s="114"/>
      <c r="AA972" s="305"/>
      <c r="AB972" s="305"/>
      <c r="AC972" s="305"/>
      <c r="AD972" s="305"/>
      <c r="AE972" s="305"/>
      <c r="AF972" s="305"/>
      <c r="AG972" s="305"/>
      <c r="AH972" s="305"/>
      <c r="AI972" s="305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14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14"/>
      <c r="X973" s="114"/>
      <c r="Y973" s="114"/>
      <c r="Z973" s="114"/>
      <c r="AA973" s="305"/>
      <c r="AB973" s="305"/>
      <c r="AC973" s="305"/>
      <c r="AD973" s="305"/>
      <c r="AE973" s="305"/>
      <c r="AF973" s="305"/>
      <c r="AG973" s="305"/>
      <c r="AH973" s="305"/>
      <c r="AI973" s="305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14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14"/>
      <c r="X974" s="114"/>
      <c r="Y974" s="114"/>
      <c r="Z974" s="114"/>
      <c r="AA974" s="305"/>
      <c r="AB974" s="305"/>
      <c r="AC974" s="305"/>
      <c r="AD974" s="305"/>
      <c r="AE974" s="305"/>
      <c r="AF974" s="305"/>
      <c r="AG974" s="305"/>
      <c r="AH974" s="305"/>
      <c r="AI974" s="305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14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14"/>
      <c r="X975" s="114"/>
      <c r="Y975" s="114"/>
      <c r="Z975" s="114"/>
      <c r="AA975" s="305"/>
      <c r="AB975" s="305"/>
      <c r="AC975" s="305"/>
      <c r="AD975" s="305"/>
      <c r="AE975" s="305"/>
      <c r="AF975" s="305"/>
      <c r="AG975" s="305"/>
      <c r="AH975" s="305"/>
      <c r="AI975" s="305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14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14"/>
      <c r="X976" s="114"/>
      <c r="Y976" s="114"/>
      <c r="Z976" s="114"/>
      <c r="AA976" s="305"/>
      <c r="AB976" s="305"/>
      <c r="AC976" s="305"/>
      <c r="AD976" s="305"/>
      <c r="AE976" s="305"/>
      <c r="AF976" s="305"/>
      <c r="AG976" s="305"/>
      <c r="AH976" s="305"/>
      <c r="AI976" s="305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14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14"/>
      <c r="X977" s="114"/>
      <c r="Y977" s="114"/>
      <c r="Z977" s="114"/>
      <c r="AA977" s="305"/>
      <c r="AB977" s="305"/>
      <c r="AC977" s="305"/>
      <c r="AD977" s="305"/>
      <c r="AE977" s="305"/>
      <c r="AF977" s="305"/>
      <c r="AG977" s="305"/>
      <c r="AH977" s="305"/>
      <c r="AI977" s="305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14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14"/>
      <c r="X978" s="114"/>
      <c r="Y978" s="114"/>
      <c r="Z978" s="114"/>
      <c r="AA978" s="305"/>
      <c r="AB978" s="305"/>
      <c r="AC978" s="305"/>
      <c r="AD978" s="305"/>
      <c r="AE978" s="305"/>
      <c r="AF978" s="305"/>
      <c r="AG978" s="305"/>
      <c r="AH978" s="305"/>
      <c r="AI978" s="305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14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14"/>
      <c r="X979" s="114"/>
      <c r="Y979" s="114"/>
      <c r="Z979" s="114"/>
      <c r="AA979" s="305"/>
      <c r="AB979" s="305"/>
      <c r="AC979" s="305"/>
      <c r="AD979" s="305"/>
      <c r="AE979" s="305"/>
      <c r="AF979" s="305"/>
      <c r="AG979" s="305"/>
      <c r="AH979" s="305"/>
      <c r="AI979" s="305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14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14"/>
      <c r="X980" s="114"/>
      <c r="Y980" s="114"/>
      <c r="Z980" s="114"/>
      <c r="AA980" s="305"/>
      <c r="AB980" s="305"/>
      <c r="AC980" s="305"/>
      <c r="AD980" s="305"/>
      <c r="AE980" s="305"/>
      <c r="AF980" s="305"/>
      <c r="AG980" s="305"/>
      <c r="AH980" s="305"/>
      <c r="AI980" s="305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14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14"/>
      <c r="X981" s="114"/>
      <c r="Y981" s="114"/>
      <c r="Z981" s="114"/>
      <c r="AA981" s="305"/>
      <c r="AB981" s="305"/>
      <c r="AC981" s="305"/>
      <c r="AD981" s="305"/>
      <c r="AE981" s="305"/>
      <c r="AF981" s="305"/>
      <c r="AG981" s="305"/>
      <c r="AH981" s="305"/>
      <c r="AI981" s="305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14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14"/>
      <c r="X982" s="114"/>
      <c r="Y982" s="114"/>
      <c r="Z982" s="114"/>
      <c r="AA982" s="305"/>
      <c r="AB982" s="305"/>
      <c r="AC982" s="305"/>
      <c r="AD982" s="305"/>
      <c r="AE982" s="305"/>
      <c r="AF982" s="305"/>
      <c r="AG982" s="305"/>
      <c r="AH982" s="305"/>
      <c r="AI982" s="305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14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14"/>
      <c r="X983" s="114"/>
      <c r="Y983" s="114"/>
      <c r="Z983" s="114"/>
      <c r="AA983" s="305"/>
      <c r="AB983" s="305"/>
      <c r="AC983" s="305"/>
      <c r="AD983" s="305"/>
      <c r="AE983" s="305"/>
      <c r="AF983" s="305"/>
      <c r="AG983" s="305"/>
      <c r="AH983" s="305"/>
      <c r="AI983" s="305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14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14"/>
      <c r="X984" s="114"/>
      <c r="Y984" s="114"/>
      <c r="Z984" s="114"/>
      <c r="AA984" s="305"/>
      <c r="AB984" s="305"/>
      <c r="AC984" s="305"/>
      <c r="AD984" s="305"/>
      <c r="AE984" s="305"/>
      <c r="AF984" s="305"/>
      <c r="AG984" s="305"/>
      <c r="AH984" s="305"/>
      <c r="AI984" s="305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14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14"/>
      <c r="X985" s="114"/>
      <c r="Y985" s="114"/>
      <c r="Z985" s="114"/>
      <c r="AA985" s="305"/>
      <c r="AB985" s="305"/>
      <c r="AC985" s="305"/>
      <c r="AD985" s="305"/>
      <c r="AE985" s="305"/>
      <c r="AF985" s="305"/>
      <c r="AG985" s="305"/>
      <c r="AH985" s="305"/>
      <c r="AI985" s="305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14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14"/>
      <c r="X986" s="114"/>
      <c r="Y986" s="114"/>
      <c r="Z986" s="114"/>
      <c r="AA986" s="305"/>
      <c r="AB986" s="305"/>
      <c r="AC986" s="305"/>
      <c r="AD986" s="305"/>
      <c r="AE986" s="305"/>
      <c r="AF986" s="305"/>
      <c r="AG986" s="305"/>
      <c r="AH986" s="305"/>
      <c r="AI986" s="305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14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14"/>
      <c r="X987" s="114"/>
      <c r="Y987" s="114"/>
      <c r="Z987" s="114"/>
      <c r="AA987" s="305"/>
      <c r="AB987" s="305"/>
      <c r="AC987" s="305"/>
      <c r="AD987" s="305"/>
      <c r="AE987" s="305"/>
      <c r="AF987" s="305"/>
      <c r="AG987" s="305"/>
      <c r="AH987" s="305"/>
      <c r="AI987" s="305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14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14"/>
      <c r="X988" s="114"/>
      <c r="Y988" s="114"/>
      <c r="Z988" s="114"/>
      <c r="AA988" s="305"/>
      <c r="AB988" s="305"/>
      <c r="AC988" s="305"/>
      <c r="AD988" s="305"/>
      <c r="AE988" s="305"/>
      <c r="AF988" s="305"/>
      <c r="AG988" s="305"/>
      <c r="AH988" s="305"/>
      <c r="AI988" s="305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14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14"/>
      <c r="X989" s="114"/>
      <c r="Y989" s="114"/>
      <c r="Z989" s="114"/>
      <c r="AA989" s="305"/>
      <c r="AB989" s="305"/>
      <c r="AC989" s="305"/>
      <c r="AD989" s="305"/>
      <c r="AE989" s="305"/>
      <c r="AF989" s="305"/>
      <c r="AG989" s="305"/>
      <c r="AH989" s="305"/>
      <c r="AI989" s="305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14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14"/>
      <c r="X990" s="114"/>
      <c r="Y990" s="114"/>
      <c r="Z990" s="114"/>
      <c r="AA990" s="305"/>
      <c r="AB990" s="305"/>
      <c r="AC990" s="305"/>
      <c r="AD990" s="305"/>
      <c r="AE990" s="305"/>
      <c r="AF990" s="305"/>
      <c r="AG990" s="305"/>
      <c r="AH990" s="305"/>
      <c r="AI990" s="305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14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14"/>
      <c r="X991" s="114"/>
      <c r="Y991" s="114"/>
      <c r="Z991" s="114"/>
      <c r="AA991" s="305"/>
      <c r="AB991" s="305"/>
      <c r="AC991" s="305"/>
      <c r="AD991" s="305"/>
      <c r="AE991" s="305"/>
      <c r="AF991" s="305"/>
      <c r="AG991" s="305"/>
      <c r="AH991" s="305"/>
      <c r="AI991" s="305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14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14"/>
      <c r="X992" s="114"/>
      <c r="Y992" s="114"/>
      <c r="Z992" s="114"/>
      <c r="AA992" s="305"/>
      <c r="AB992" s="305"/>
      <c r="AC992" s="305"/>
      <c r="AD992" s="305"/>
      <c r="AE992" s="305"/>
      <c r="AF992" s="305"/>
      <c r="AG992" s="305"/>
      <c r="AH992" s="305"/>
      <c r="AI992" s="305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14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14"/>
      <c r="X993" s="114"/>
      <c r="Y993" s="114"/>
      <c r="Z993" s="114"/>
      <c r="AA993" s="305"/>
      <c r="AB993" s="305"/>
      <c r="AC993" s="305"/>
      <c r="AD993" s="305"/>
      <c r="AE993" s="305"/>
      <c r="AF993" s="305"/>
      <c r="AG993" s="305"/>
      <c r="AH993" s="305"/>
      <c r="AI993" s="305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14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14"/>
      <c r="X994" s="114"/>
      <c r="Y994" s="114"/>
      <c r="Z994" s="114"/>
      <c r="AA994" s="305"/>
      <c r="AB994" s="305"/>
      <c r="AC994" s="305"/>
      <c r="AD994" s="305"/>
      <c r="AE994" s="305"/>
      <c r="AF994" s="305"/>
      <c r="AG994" s="305"/>
      <c r="AH994" s="305"/>
      <c r="AI994" s="305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14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14"/>
      <c r="X995" s="114"/>
      <c r="Y995" s="114"/>
      <c r="Z995" s="114"/>
      <c r="AA995" s="305"/>
      <c r="AB995" s="305"/>
      <c r="AC995" s="305"/>
      <c r="AD995" s="305"/>
      <c r="AE995" s="305"/>
      <c r="AF995" s="305"/>
      <c r="AG995" s="305"/>
      <c r="AH995" s="305"/>
      <c r="AI995" s="305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14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14"/>
      <c r="X996" s="114"/>
      <c r="Y996" s="114"/>
      <c r="Z996" s="114"/>
      <c r="AA996" s="305"/>
      <c r="AB996" s="305"/>
      <c r="AC996" s="305"/>
      <c r="AD996" s="305"/>
      <c r="AE996" s="305"/>
      <c r="AF996" s="305"/>
      <c r="AG996" s="305"/>
      <c r="AH996" s="305"/>
      <c r="AI996" s="305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14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14"/>
      <c r="X997" s="114"/>
      <c r="Y997" s="114"/>
      <c r="Z997" s="114"/>
      <c r="AA997" s="305"/>
      <c r="AB997" s="305"/>
      <c r="AC997" s="305"/>
      <c r="AD997" s="305"/>
      <c r="AE997" s="305"/>
      <c r="AF997" s="305"/>
      <c r="AG997" s="305"/>
      <c r="AH997" s="305"/>
      <c r="AI997" s="305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14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14"/>
      <c r="X998" s="114"/>
      <c r="Y998" s="114"/>
      <c r="Z998" s="114"/>
      <c r="AA998" s="305"/>
      <c r="AB998" s="305"/>
      <c r="AC998" s="305"/>
      <c r="AD998" s="305"/>
      <c r="AE998" s="305"/>
      <c r="AF998" s="305"/>
      <c r="AG998" s="305"/>
      <c r="AH998" s="305"/>
      <c r="AI998" s="305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14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14"/>
      <c r="X999" s="114"/>
      <c r="Y999" s="114"/>
      <c r="Z999" s="114"/>
      <c r="AA999" s="305"/>
      <c r="AB999" s="305"/>
      <c r="AC999" s="305"/>
      <c r="AD999" s="305"/>
      <c r="AE999" s="305"/>
      <c r="AF999" s="305"/>
      <c r="AG999" s="305"/>
      <c r="AH999" s="305"/>
      <c r="AI999" s="305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14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14"/>
      <c r="X1000" s="114"/>
      <c r="Y1000" s="114"/>
      <c r="Z1000" s="114"/>
      <c r="AA1000" s="305"/>
      <c r="AB1000" s="305"/>
      <c r="AC1000" s="305"/>
      <c r="AD1000" s="305"/>
      <c r="AE1000" s="305"/>
      <c r="AF1000" s="305"/>
      <c r="AG1000" s="305"/>
      <c r="AH1000" s="305"/>
      <c r="AI1000" s="305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14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14"/>
      <c r="X1001" s="114"/>
      <c r="Y1001" s="114"/>
      <c r="Z1001" s="114"/>
      <c r="AA1001" s="305"/>
      <c r="AB1001" s="305"/>
      <c r="AC1001" s="305"/>
      <c r="AD1001" s="305"/>
      <c r="AE1001" s="305"/>
      <c r="AF1001" s="305"/>
      <c r="AG1001" s="305"/>
      <c r="AH1001" s="305"/>
      <c r="AI1001" s="305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14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14"/>
      <c r="X1002" s="114"/>
      <c r="Y1002" s="114"/>
      <c r="Z1002" s="114"/>
      <c r="AA1002" s="305"/>
      <c r="AB1002" s="305"/>
      <c r="AC1002" s="305"/>
      <c r="AD1002" s="305"/>
      <c r="AE1002" s="305"/>
      <c r="AF1002" s="305"/>
      <c r="AG1002" s="305"/>
      <c r="AH1002" s="305"/>
      <c r="AI1002" s="305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14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14"/>
      <c r="X1003" s="114"/>
      <c r="Y1003" s="114"/>
      <c r="Z1003" s="114"/>
      <c r="AA1003" s="305"/>
      <c r="AB1003" s="305"/>
      <c r="AC1003" s="305"/>
      <c r="AD1003" s="305"/>
      <c r="AE1003" s="305"/>
      <c r="AF1003" s="305"/>
      <c r="AG1003" s="305"/>
      <c r="AH1003" s="305"/>
      <c r="AI1003" s="305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14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14"/>
      <c r="X1004" s="114"/>
      <c r="Y1004" s="114"/>
      <c r="Z1004" s="114"/>
      <c r="AA1004" s="305"/>
      <c r="AB1004" s="305"/>
      <c r="AC1004" s="305"/>
      <c r="AD1004" s="305"/>
      <c r="AE1004" s="305"/>
      <c r="AF1004" s="305"/>
      <c r="AG1004" s="305"/>
      <c r="AH1004" s="305"/>
      <c r="AI1004" s="305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14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14"/>
      <c r="X1005" s="114"/>
      <c r="Y1005" s="114"/>
      <c r="Z1005" s="114"/>
      <c r="AA1005" s="305"/>
      <c r="AB1005" s="305"/>
      <c r="AC1005" s="305"/>
      <c r="AD1005" s="305"/>
      <c r="AE1005" s="305"/>
      <c r="AF1005" s="305"/>
      <c r="AG1005" s="305"/>
      <c r="AH1005" s="305"/>
      <c r="AI1005" s="305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14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14"/>
      <c r="X1006" s="114"/>
      <c r="Y1006" s="114"/>
      <c r="Z1006" s="114"/>
      <c r="AA1006" s="305"/>
      <c r="AB1006" s="305"/>
      <c r="AC1006" s="305"/>
      <c r="AD1006" s="305"/>
      <c r="AE1006" s="305"/>
      <c r="AF1006" s="305"/>
      <c r="AG1006" s="305"/>
      <c r="AH1006" s="305"/>
      <c r="AI1006" s="305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14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14"/>
      <c r="X1007" s="114"/>
      <c r="Y1007" s="114"/>
      <c r="Z1007" s="114"/>
      <c r="AA1007" s="305"/>
      <c r="AB1007" s="305"/>
      <c r="AC1007" s="305"/>
      <c r="AD1007" s="305"/>
      <c r="AE1007" s="305"/>
      <c r="AF1007" s="305"/>
      <c r="AG1007" s="305"/>
      <c r="AH1007" s="305"/>
      <c r="AI1007" s="305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14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14"/>
      <c r="X1008" s="114"/>
      <c r="Y1008" s="114"/>
      <c r="Z1008" s="114"/>
      <c r="AA1008" s="305"/>
      <c r="AB1008" s="305"/>
      <c r="AC1008" s="305"/>
      <c r="AD1008" s="305"/>
      <c r="AE1008" s="305"/>
      <c r="AF1008" s="305"/>
      <c r="AG1008" s="305"/>
      <c r="AH1008" s="305"/>
      <c r="AI1008" s="305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14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14"/>
      <c r="X1009" s="114"/>
      <c r="Y1009" s="114"/>
      <c r="Z1009" s="114"/>
      <c r="AA1009" s="305"/>
      <c r="AB1009" s="305"/>
      <c r="AC1009" s="305"/>
      <c r="AD1009" s="305"/>
      <c r="AE1009" s="305"/>
      <c r="AF1009" s="305"/>
      <c r="AG1009" s="305"/>
      <c r="AH1009" s="305"/>
      <c r="AI1009" s="305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14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14"/>
      <c r="X1010" s="114"/>
      <c r="Y1010" s="114"/>
      <c r="Z1010" s="114"/>
      <c r="AA1010" s="305"/>
      <c r="AB1010" s="305"/>
      <c r="AC1010" s="305"/>
      <c r="AD1010" s="305"/>
      <c r="AE1010" s="305"/>
      <c r="AF1010" s="305"/>
      <c r="AG1010" s="305"/>
      <c r="AH1010" s="305"/>
      <c r="AI1010" s="305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14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14"/>
      <c r="X1011" s="114"/>
      <c r="Y1011" s="114"/>
      <c r="Z1011" s="114"/>
      <c r="AA1011" s="305"/>
      <c r="AB1011" s="305"/>
      <c r="AC1011" s="305"/>
      <c r="AD1011" s="305"/>
      <c r="AE1011" s="305"/>
      <c r="AF1011" s="305"/>
      <c r="AG1011" s="305"/>
      <c r="AH1011" s="305"/>
      <c r="AI1011" s="305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14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14"/>
      <c r="X1012" s="114"/>
      <c r="Y1012" s="114"/>
      <c r="Z1012" s="114"/>
      <c r="AA1012" s="305"/>
      <c r="AB1012" s="305"/>
      <c r="AC1012" s="305"/>
      <c r="AD1012" s="305"/>
      <c r="AE1012" s="305"/>
      <c r="AF1012" s="305"/>
      <c r="AG1012" s="305"/>
      <c r="AH1012" s="305"/>
      <c r="AI1012" s="305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14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14"/>
      <c r="X1013" s="114"/>
      <c r="Y1013" s="114"/>
      <c r="Z1013" s="114"/>
      <c r="AA1013" s="305"/>
      <c r="AB1013" s="305"/>
      <c r="AC1013" s="305"/>
      <c r="AD1013" s="305"/>
      <c r="AE1013" s="305"/>
      <c r="AF1013" s="305"/>
      <c r="AG1013" s="305"/>
      <c r="AH1013" s="305"/>
      <c r="AI1013" s="305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14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14"/>
      <c r="X1014" s="114"/>
      <c r="Y1014" s="114"/>
      <c r="Z1014" s="114"/>
      <c r="AA1014" s="305"/>
      <c r="AB1014" s="305"/>
      <c r="AC1014" s="305"/>
      <c r="AD1014" s="305"/>
      <c r="AE1014" s="305"/>
      <c r="AF1014" s="305"/>
      <c r="AG1014" s="305"/>
      <c r="AH1014" s="305"/>
      <c r="AI1014" s="305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14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14"/>
      <c r="X1015" s="114"/>
      <c r="Y1015" s="114"/>
      <c r="Z1015" s="114"/>
      <c r="AA1015" s="305"/>
      <c r="AB1015" s="305"/>
      <c r="AC1015" s="305"/>
      <c r="AD1015" s="305"/>
      <c r="AE1015" s="305"/>
      <c r="AF1015" s="305"/>
      <c r="AG1015" s="305"/>
      <c r="AH1015" s="305"/>
      <c r="AI1015" s="305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14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14"/>
      <c r="X1016" s="114"/>
      <c r="Y1016" s="114"/>
      <c r="Z1016" s="114"/>
      <c r="AA1016" s="305"/>
      <c r="AB1016" s="305"/>
      <c r="AC1016" s="305"/>
      <c r="AD1016" s="305"/>
      <c r="AE1016" s="305"/>
      <c r="AF1016" s="305"/>
      <c r="AG1016" s="305"/>
      <c r="AH1016" s="305"/>
      <c r="AI1016" s="305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14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14"/>
      <c r="X1017" s="114"/>
      <c r="Y1017" s="114"/>
      <c r="Z1017" s="114"/>
      <c r="AA1017" s="305"/>
      <c r="AB1017" s="305"/>
      <c r="AC1017" s="305"/>
      <c r="AD1017" s="305"/>
      <c r="AE1017" s="305"/>
      <c r="AF1017" s="305"/>
      <c r="AG1017" s="305"/>
      <c r="AH1017" s="305"/>
      <c r="AI1017" s="305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14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14"/>
      <c r="X1018" s="114"/>
      <c r="Y1018" s="114"/>
      <c r="Z1018" s="114"/>
      <c r="AA1018" s="305"/>
      <c r="AB1018" s="305"/>
      <c r="AC1018" s="305"/>
      <c r="AD1018" s="305"/>
      <c r="AE1018" s="305"/>
      <c r="AF1018" s="305"/>
      <c r="AG1018" s="305"/>
      <c r="AH1018" s="305"/>
      <c r="AI1018" s="305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14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14"/>
      <c r="X1019" s="114"/>
      <c r="Y1019" s="114"/>
      <c r="Z1019" s="114"/>
      <c r="AA1019" s="305"/>
      <c r="AB1019" s="305"/>
      <c r="AC1019" s="305"/>
      <c r="AD1019" s="305"/>
      <c r="AE1019" s="305"/>
      <c r="AF1019" s="305"/>
      <c r="AG1019" s="305"/>
      <c r="AH1019" s="305"/>
      <c r="AI1019" s="305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14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14"/>
      <c r="X1020" s="114"/>
      <c r="Y1020" s="114"/>
      <c r="Z1020" s="114"/>
      <c r="AA1020" s="305"/>
      <c r="AB1020" s="305"/>
      <c r="AC1020" s="305"/>
      <c r="AD1020" s="305"/>
      <c r="AE1020" s="305"/>
      <c r="AF1020" s="305"/>
      <c r="AG1020" s="305"/>
      <c r="AH1020" s="305"/>
      <c r="AI1020" s="305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14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14"/>
      <c r="X1021" s="114"/>
      <c r="Y1021" s="114"/>
      <c r="Z1021" s="114"/>
      <c r="AA1021" s="305"/>
      <c r="AB1021" s="305"/>
      <c r="AC1021" s="305"/>
      <c r="AD1021" s="305"/>
      <c r="AE1021" s="305"/>
      <c r="AF1021" s="305"/>
      <c r="AG1021" s="305"/>
      <c r="AH1021" s="305"/>
      <c r="AI1021" s="305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14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14"/>
      <c r="X1022" s="114"/>
      <c r="Y1022" s="114"/>
      <c r="Z1022" s="114"/>
      <c r="AA1022" s="305"/>
      <c r="AB1022" s="305"/>
      <c r="AC1022" s="305"/>
      <c r="AD1022" s="305"/>
      <c r="AE1022" s="305"/>
      <c r="AF1022" s="305"/>
      <c r="AG1022" s="305"/>
      <c r="AH1022" s="305"/>
      <c r="AI1022" s="305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14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14"/>
      <c r="X1023" s="114"/>
      <c r="Y1023" s="114"/>
      <c r="Z1023" s="114"/>
      <c r="AA1023" s="305"/>
      <c r="AB1023" s="305"/>
      <c r="AC1023" s="305"/>
      <c r="AD1023" s="305"/>
      <c r="AE1023" s="305"/>
      <c r="AF1023" s="305"/>
      <c r="AG1023" s="305"/>
      <c r="AH1023" s="305"/>
      <c r="AI1023" s="305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14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14"/>
      <c r="X1024" s="114"/>
      <c r="Y1024" s="114"/>
      <c r="Z1024" s="114"/>
      <c r="AA1024" s="305"/>
      <c r="AB1024" s="305"/>
      <c r="AC1024" s="305"/>
      <c r="AD1024" s="305"/>
      <c r="AE1024" s="305"/>
      <c r="AF1024" s="305"/>
      <c r="AG1024" s="305"/>
      <c r="AH1024" s="305"/>
      <c r="AI1024" s="305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14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14"/>
      <c r="X1025" s="114"/>
      <c r="Y1025" s="114"/>
      <c r="Z1025" s="114"/>
      <c r="AA1025" s="305"/>
      <c r="AB1025" s="305"/>
      <c r="AC1025" s="305"/>
      <c r="AD1025" s="305"/>
      <c r="AE1025" s="305"/>
      <c r="AF1025" s="305"/>
      <c r="AG1025" s="305"/>
      <c r="AH1025" s="305"/>
      <c r="AI1025" s="305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14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14"/>
      <c r="X1026" s="114"/>
      <c r="Y1026" s="114"/>
      <c r="Z1026" s="114"/>
      <c r="AA1026" s="305"/>
      <c r="AB1026" s="305"/>
      <c r="AC1026" s="305"/>
      <c r="AD1026" s="305"/>
      <c r="AE1026" s="305"/>
      <c r="AF1026" s="305"/>
      <c r="AG1026" s="305"/>
      <c r="AH1026" s="305"/>
      <c r="AI1026" s="305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14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14"/>
      <c r="X1027" s="114"/>
      <c r="Y1027" s="114"/>
      <c r="Z1027" s="114"/>
      <c r="AA1027" s="305"/>
      <c r="AB1027" s="305"/>
      <c r="AC1027" s="305"/>
      <c r="AD1027" s="305"/>
      <c r="AE1027" s="305"/>
      <c r="AF1027" s="305"/>
      <c r="AG1027" s="305"/>
      <c r="AH1027" s="305"/>
      <c r="AI1027" s="305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14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14"/>
      <c r="X1028" s="114"/>
      <c r="Y1028" s="114"/>
      <c r="Z1028" s="114"/>
      <c r="AA1028" s="305"/>
      <c r="AB1028" s="305"/>
      <c r="AC1028" s="305"/>
      <c r="AD1028" s="305"/>
      <c r="AE1028" s="305"/>
      <c r="AF1028" s="305"/>
      <c r="AG1028" s="305"/>
      <c r="AH1028" s="305"/>
      <c r="AI1028" s="305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14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14"/>
      <c r="X1029" s="114"/>
      <c r="Y1029" s="114"/>
      <c r="Z1029" s="114"/>
      <c r="AA1029" s="305"/>
      <c r="AB1029" s="305"/>
      <c r="AC1029" s="305"/>
      <c r="AD1029" s="305"/>
      <c r="AE1029" s="305"/>
      <c r="AF1029" s="305"/>
      <c r="AG1029" s="305"/>
      <c r="AH1029" s="305"/>
      <c r="AI1029" s="305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14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14"/>
      <c r="X1030" s="114"/>
      <c r="Y1030" s="114"/>
      <c r="Z1030" s="114"/>
      <c r="AA1030" s="305"/>
      <c r="AB1030" s="305"/>
      <c r="AC1030" s="305"/>
      <c r="AD1030" s="305"/>
      <c r="AE1030" s="305"/>
      <c r="AF1030" s="305"/>
      <c r="AG1030" s="305"/>
      <c r="AH1030" s="305"/>
      <c r="AI1030" s="305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14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14"/>
      <c r="X1031" s="114"/>
      <c r="Y1031" s="114"/>
      <c r="Z1031" s="114"/>
      <c r="AA1031" s="305"/>
      <c r="AB1031" s="305"/>
      <c r="AC1031" s="305"/>
      <c r="AD1031" s="305"/>
      <c r="AE1031" s="305"/>
      <c r="AF1031" s="305"/>
      <c r="AG1031" s="305"/>
      <c r="AH1031" s="305"/>
      <c r="AI1031" s="305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14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14"/>
      <c r="X1032" s="114"/>
      <c r="Y1032" s="114"/>
      <c r="Z1032" s="114"/>
      <c r="AA1032" s="305"/>
      <c r="AB1032" s="305"/>
      <c r="AC1032" s="305"/>
      <c r="AD1032" s="305"/>
      <c r="AE1032" s="305"/>
      <c r="AF1032" s="305"/>
      <c r="AG1032" s="305"/>
      <c r="AH1032" s="305"/>
      <c r="AI1032" s="305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14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14"/>
      <c r="X1033" s="114"/>
      <c r="Y1033" s="114"/>
      <c r="Z1033" s="114"/>
      <c r="AA1033" s="305"/>
      <c r="AB1033" s="305"/>
      <c r="AC1033" s="305"/>
      <c r="AD1033" s="305"/>
      <c r="AE1033" s="305"/>
      <c r="AF1033" s="305"/>
      <c r="AG1033" s="305"/>
      <c r="AH1033" s="305"/>
      <c r="AI1033" s="305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14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14"/>
      <c r="X1034" s="114"/>
      <c r="Y1034" s="114"/>
      <c r="Z1034" s="114"/>
      <c r="AA1034" s="305"/>
      <c r="AB1034" s="305"/>
      <c r="AC1034" s="305"/>
      <c r="AD1034" s="305"/>
      <c r="AE1034" s="305"/>
      <c r="AF1034" s="305"/>
      <c r="AG1034" s="305"/>
      <c r="AH1034" s="305"/>
      <c r="AI1034" s="305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14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14"/>
      <c r="X1035" s="114"/>
      <c r="Y1035" s="114"/>
      <c r="Z1035" s="114"/>
      <c r="AA1035" s="305"/>
      <c r="AB1035" s="305"/>
      <c r="AC1035" s="305"/>
      <c r="AD1035" s="305"/>
      <c r="AE1035" s="305"/>
      <c r="AF1035" s="305"/>
      <c r="AG1035" s="305"/>
      <c r="AH1035" s="305"/>
      <c r="AI1035" s="305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14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14"/>
      <c r="X1036" s="114"/>
      <c r="Y1036" s="114"/>
      <c r="Z1036" s="114"/>
      <c r="AA1036" s="305"/>
      <c r="AB1036" s="305"/>
      <c r="AC1036" s="305"/>
      <c r="AD1036" s="305"/>
      <c r="AE1036" s="305"/>
      <c r="AF1036" s="305"/>
      <c r="AG1036" s="305"/>
      <c r="AH1036" s="305"/>
      <c r="AI1036" s="305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14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14"/>
      <c r="X1037" s="114"/>
      <c r="Y1037" s="114"/>
      <c r="Z1037" s="114"/>
      <c r="AA1037" s="305"/>
      <c r="AB1037" s="305"/>
      <c r="AC1037" s="305"/>
      <c r="AD1037" s="305"/>
      <c r="AE1037" s="305"/>
      <c r="AF1037" s="305"/>
      <c r="AG1037" s="305"/>
      <c r="AH1037" s="305"/>
      <c r="AI1037" s="305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14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14"/>
      <c r="X1038" s="114"/>
      <c r="Y1038" s="114"/>
      <c r="Z1038" s="114"/>
      <c r="AA1038" s="305"/>
      <c r="AB1038" s="305"/>
      <c r="AC1038" s="305"/>
      <c r="AD1038" s="305"/>
      <c r="AE1038" s="305"/>
      <c r="AF1038" s="305"/>
      <c r="AG1038" s="305"/>
      <c r="AH1038" s="305"/>
      <c r="AI1038" s="305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14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14"/>
      <c r="X1039" s="114"/>
      <c r="Y1039" s="114"/>
      <c r="Z1039" s="114"/>
      <c r="AA1039" s="305"/>
      <c r="AB1039" s="305"/>
      <c r="AC1039" s="305"/>
      <c r="AD1039" s="305"/>
      <c r="AE1039" s="305"/>
      <c r="AF1039" s="305"/>
      <c r="AG1039" s="305"/>
      <c r="AH1039" s="305"/>
      <c r="AI1039" s="305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14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14"/>
      <c r="X1040" s="114"/>
      <c r="Y1040" s="114"/>
      <c r="Z1040" s="114"/>
      <c r="AA1040" s="305"/>
      <c r="AB1040" s="305"/>
      <c r="AC1040" s="305"/>
      <c r="AD1040" s="305"/>
      <c r="AE1040" s="305"/>
      <c r="AF1040" s="305"/>
      <c r="AG1040" s="305"/>
      <c r="AH1040" s="305"/>
      <c r="AI1040" s="305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14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14"/>
      <c r="X1041" s="114"/>
      <c r="Y1041" s="114"/>
      <c r="Z1041" s="114"/>
      <c r="AA1041" s="305"/>
      <c r="AB1041" s="305"/>
      <c r="AC1041" s="305"/>
      <c r="AD1041" s="305"/>
      <c r="AE1041" s="305"/>
      <c r="AF1041" s="305"/>
      <c r="AG1041" s="305"/>
      <c r="AH1041" s="305"/>
      <c r="AI1041" s="305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14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14"/>
      <c r="X1042" s="114"/>
      <c r="Y1042" s="114"/>
      <c r="Z1042" s="114"/>
      <c r="AA1042" s="305"/>
      <c r="AB1042" s="305"/>
      <c r="AC1042" s="305"/>
      <c r="AD1042" s="305"/>
      <c r="AE1042" s="305"/>
      <c r="AF1042" s="305"/>
      <c r="AG1042" s="305"/>
      <c r="AH1042" s="305"/>
      <c r="AI1042" s="305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14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14"/>
      <c r="X1043" s="114"/>
      <c r="Y1043" s="114"/>
      <c r="Z1043" s="114"/>
      <c r="AA1043" s="305"/>
      <c r="AB1043" s="305"/>
      <c r="AC1043" s="305"/>
      <c r="AD1043" s="305"/>
      <c r="AE1043" s="305"/>
      <c r="AF1043" s="305"/>
      <c r="AG1043" s="305"/>
      <c r="AH1043" s="305"/>
      <c r="AI1043" s="305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14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14"/>
      <c r="X1044" s="114"/>
      <c r="Y1044" s="114"/>
      <c r="Z1044" s="114"/>
      <c r="AA1044" s="305"/>
      <c r="AB1044" s="305"/>
      <c r="AC1044" s="305"/>
      <c r="AD1044" s="305"/>
      <c r="AE1044" s="305"/>
      <c r="AF1044" s="305"/>
      <c r="AG1044" s="305"/>
      <c r="AH1044" s="305"/>
      <c r="AI1044" s="305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14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14"/>
      <c r="X1045" s="114"/>
      <c r="Y1045" s="114"/>
      <c r="Z1045" s="114"/>
      <c r="AA1045" s="305"/>
      <c r="AB1045" s="305"/>
      <c r="AC1045" s="305"/>
      <c r="AD1045" s="305"/>
      <c r="AE1045" s="305"/>
      <c r="AF1045" s="305"/>
      <c r="AG1045" s="305"/>
      <c r="AH1045" s="305"/>
      <c r="AI1045" s="305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14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14"/>
      <c r="X1046" s="114"/>
      <c r="Y1046" s="114"/>
      <c r="Z1046" s="114"/>
      <c r="AA1046" s="305"/>
      <c r="AB1046" s="305"/>
      <c r="AC1046" s="305"/>
      <c r="AD1046" s="305"/>
      <c r="AE1046" s="305"/>
      <c r="AF1046" s="305"/>
      <c r="AG1046" s="305"/>
      <c r="AH1046" s="305"/>
      <c r="AI1046" s="305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14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14"/>
      <c r="X1047" s="114"/>
      <c r="Y1047" s="114"/>
      <c r="Z1047" s="114"/>
      <c r="AA1047" s="305"/>
      <c r="AB1047" s="305"/>
      <c r="AC1047" s="305"/>
      <c r="AD1047" s="305"/>
      <c r="AE1047" s="305"/>
      <c r="AF1047" s="305"/>
      <c r="AG1047" s="305"/>
      <c r="AH1047" s="305"/>
      <c r="AI1047" s="305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14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14"/>
      <c r="X1048" s="114"/>
      <c r="Y1048" s="114"/>
      <c r="Z1048" s="114"/>
      <c r="AA1048" s="305"/>
      <c r="AB1048" s="305"/>
      <c r="AC1048" s="305"/>
      <c r="AD1048" s="305"/>
      <c r="AE1048" s="305"/>
      <c r="AF1048" s="305"/>
      <c r="AG1048" s="305"/>
      <c r="AH1048" s="305"/>
      <c r="AI1048" s="305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14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14"/>
      <c r="X1049" s="114"/>
      <c r="Y1049" s="114"/>
      <c r="Z1049" s="114"/>
      <c r="AA1049" s="305"/>
      <c r="AB1049" s="305"/>
      <c r="AC1049" s="305"/>
      <c r="AD1049" s="305"/>
      <c r="AE1049" s="305"/>
      <c r="AF1049" s="305"/>
      <c r="AG1049" s="305"/>
      <c r="AH1049" s="305"/>
      <c r="AI1049" s="305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14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14"/>
      <c r="X1050" s="114"/>
      <c r="Y1050" s="114"/>
      <c r="Z1050" s="114"/>
      <c r="AA1050" s="305"/>
      <c r="AB1050" s="305"/>
      <c r="AC1050" s="305"/>
      <c r="AD1050" s="305"/>
      <c r="AE1050" s="305"/>
      <c r="AF1050" s="305"/>
      <c r="AG1050" s="305"/>
      <c r="AH1050" s="305"/>
      <c r="AI1050" s="305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14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14"/>
      <c r="X1051" s="114"/>
      <c r="Y1051" s="114"/>
      <c r="Z1051" s="114"/>
      <c r="AA1051" s="305"/>
      <c r="AB1051" s="305"/>
      <c r="AC1051" s="305"/>
      <c r="AD1051" s="305"/>
      <c r="AE1051" s="305"/>
      <c r="AF1051" s="305"/>
      <c r="AG1051" s="305"/>
      <c r="AH1051" s="305"/>
      <c r="AI1051" s="305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14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14"/>
      <c r="X1052" s="114"/>
      <c r="Y1052" s="114"/>
      <c r="Z1052" s="114"/>
      <c r="AA1052" s="305"/>
      <c r="AB1052" s="305"/>
      <c r="AC1052" s="305"/>
      <c r="AD1052" s="305"/>
      <c r="AE1052" s="305"/>
      <c r="AF1052" s="305"/>
      <c r="AG1052" s="305"/>
      <c r="AH1052" s="305"/>
      <c r="AI1052" s="305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14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14"/>
      <c r="X1053" s="114"/>
      <c r="Y1053" s="114"/>
      <c r="Z1053" s="114"/>
      <c r="AA1053" s="305"/>
      <c r="AB1053" s="305"/>
      <c r="AC1053" s="305"/>
      <c r="AD1053" s="305"/>
      <c r="AE1053" s="305"/>
      <c r="AF1053" s="305"/>
      <c r="AG1053" s="305"/>
      <c r="AH1053" s="305"/>
      <c r="AI1053" s="305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14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14"/>
      <c r="X1054" s="114"/>
      <c r="Y1054" s="114"/>
      <c r="Z1054" s="114"/>
      <c r="AA1054" s="305"/>
      <c r="AB1054" s="305"/>
      <c r="AC1054" s="305"/>
      <c r="AD1054" s="305"/>
      <c r="AE1054" s="305"/>
      <c r="AF1054" s="305"/>
      <c r="AG1054" s="305"/>
      <c r="AH1054" s="305"/>
      <c r="AI1054" s="305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14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14"/>
      <c r="X1055" s="114"/>
      <c r="Y1055" s="114"/>
      <c r="Z1055" s="114"/>
      <c r="AA1055" s="305"/>
      <c r="AB1055" s="305"/>
      <c r="AC1055" s="305"/>
      <c r="AD1055" s="305"/>
      <c r="AE1055" s="305"/>
      <c r="AF1055" s="305"/>
      <c r="AG1055" s="305"/>
      <c r="AH1055" s="305"/>
      <c r="AI1055" s="305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14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</row>
    <row r="1056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14"/>
      <c r="X1056" s="114"/>
      <c r="Y1056" s="114"/>
      <c r="Z1056" s="114"/>
      <c r="AA1056" s="305"/>
      <c r="AB1056" s="305"/>
      <c r="AC1056" s="305"/>
      <c r="AD1056" s="305"/>
      <c r="AE1056" s="305"/>
      <c r="AF1056" s="305"/>
      <c r="AG1056" s="305"/>
      <c r="AH1056" s="305"/>
      <c r="AI1056" s="305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14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14"/>
      <c r="X1057" s="114"/>
      <c r="Y1057" s="114"/>
      <c r="Z1057" s="114"/>
      <c r="AA1057" s="305"/>
      <c r="AB1057" s="305"/>
      <c r="AC1057" s="305"/>
      <c r="AD1057" s="305"/>
      <c r="AE1057" s="305"/>
      <c r="AF1057" s="305"/>
      <c r="AG1057" s="305"/>
      <c r="AH1057" s="305"/>
      <c r="AI1057" s="305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14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</row>
    <row r="1058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14"/>
      <c r="X1058" s="114"/>
      <c r="Y1058" s="114"/>
      <c r="Z1058" s="114"/>
      <c r="AA1058" s="305"/>
      <c r="AB1058" s="305"/>
      <c r="AC1058" s="305"/>
      <c r="AD1058" s="305"/>
      <c r="AE1058" s="305"/>
      <c r="AF1058" s="305"/>
      <c r="AG1058" s="305"/>
      <c r="AH1058" s="305"/>
      <c r="AI1058" s="305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14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</row>
    <row r="1059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14"/>
      <c r="X1059" s="114"/>
      <c r="Y1059" s="114"/>
      <c r="Z1059" s="114"/>
      <c r="AA1059" s="305"/>
      <c r="AB1059" s="305"/>
      <c r="AC1059" s="305"/>
      <c r="AD1059" s="305"/>
      <c r="AE1059" s="305"/>
      <c r="AF1059" s="305"/>
      <c r="AG1059" s="305"/>
      <c r="AH1059" s="305"/>
      <c r="AI1059" s="305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14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</row>
    <row r="1060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14"/>
      <c r="X1060" s="114"/>
      <c r="Y1060" s="114"/>
      <c r="Z1060" s="114"/>
      <c r="AA1060" s="305"/>
      <c r="AB1060" s="305"/>
      <c r="AC1060" s="305"/>
      <c r="AD1060" s="305"/>
      <c r="AE1060" s="305"/>
      <c r="AF1060" s="305"/>
      <c r="AG1060" s="305"/>
      <c r="AH1060" s="305"/>
      <c r="AI1060" s="305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14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</row>
    <row r="106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14"/>
      <c r="X1061" s="114"/>
      <c r="Y1061" s="114"/>
      <c r="Z1061" s="114"/>
      <c r="AA1061" s="305"/>
      <c r="AB1061" s="305"/>
      <c r="AC1061" s="305"/>
      <c r="AD1061" s="305"/>
      <c r="AE1061" s="305"/>
      <c r="AF1061" s="305"/>
      <c r="AG1061" s="305"/>
      <c r="AH1061" s="305"/>
      <c r="AI1061" s="305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14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</row>
    <row r="106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14"/>
      <c r="X1062" s="114"/>
      <c r="Y1062" s="114"/>
      <c r="Z1062" s="114"/>
      <c r="AA1062" s="305"/>
      <c r="AB1062" s="305"/>
      <c r="AC1062" s="305"/>
      <c r="AD1062" s="305"/>
      <c r="AE1062" s="305"/>
      <c r="AF1062" s="305"/>
      <c r="AG1062" s="305"/>
      <c r="AH1062" s="305"/>
      <c r="AI1062" s="305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14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</row>
    <row r="106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14"/>
      <c r="X1063" s="114"/>
      <c r="Y1063" s="114"/>
      <c r="Z1063" s="114"/>
      <c r="AA1063" s="305"/>
      <c r="AB1063" s="305"/>
      <c r="AC1063" s="305"/>
      <c r="AD1063" s="305"/>
      <c r="AE1063" s="305"/>
      <c r="AF1063" s="305"/>
      <c r="AG1063" s="305"/>
      <c r="AH1063" s="305"/>
      <c r="AI1063" s="305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14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</row>
    <row r="1064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14"/>
      <c r="X1064" s="114"/>
      <c r="Y1064" s="114"/>
      <c r="Z1064" s="114"/>
      <c r="AA1064" s="305"/>
      <c r="AB1064" s="305"/>
      <c r="AC1064" s="305"/>
      <c r="AD1064" s="305"/>
      <c r="AE1064" s="305"/>
      <c r="AF1064" s="305"/>
      <c r="AG1064" s="305"/>
      <c r="AH1064" s="305"/>
      <c r="AI1064" s="305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14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</row>
    <row r="106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14"/>
      <c r="X1065" s="114"/>
      <c r="Y1065" s="114"/>
      <c r="Z1065" s="114"/>
      <c r="AA1065" s="305"/>
      <c r="AB1065" s="305"/>
      <c r="AC1065" s="305"/>
      <c r="AD1065" s="305"/>
      <c r="AE1065" s="305"/>
      <c r="AF1065" s="305"/>
      <c r="AG1065" s="305"/>
      <c r="AH1065" s="305"/>
      <c r="AI1065" s="305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14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</row>
    <row r="1066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14"/>
      <c r="X1066" s="114"/>
      <c r="Y1066" s="114"/>
      <c r="Z1066" s="114"/>
      <c r="AA1066" s="305"/>
      <c r="AB1066" s="305"/>
      <c r="AC1066" s="305"/>
      <c r="AD1066" s="305"/>
      <c r="AE1066" s="305"/>
      <c r="AF1066" s="305"/>
      <c r="AG1066" s="305"/>
      <c r="AH1066" s="305"/>
      <c r="AI1066" s="305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14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</row>
    <row r="1067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14"/>
      <c r="X1067" s="114"/>
      <c r="Y1067" s="114"/>
      <c r="Z1067" s="114"/>
      <c r="AA1067" s="305"/>
      <c r="AB1067" s="305"/>
      <c r="AC1067" s="305"/>
      <c r="AD1067" s="305"/>
      <c r="AE1067" s="305"/>
      <c r="AF1067" s="305"/>
      <c r="AG1067" s="305"/>
      <c r="AH1067" s="305"/>
      <c r="AI1067" s="305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14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</row>
    <row r="1068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14"/>
      <c r="X1068" s="114"/>
      <c r="Y1068" s="114"/>
      <c r="Z1068" s="114"/>
      <c r="AA1068" s="305"/>
      <c r="AB1068" s="305"/>
      <c r="AC1068" s="305"/>
      <c r="AD1068" s="305"/>
      <c r="AE1068" s="305"/>
      <c r="AF1068" s="305"/>
      <c r="AG1068" s="305"/>
      <c r="AH1068" s="305"/>
      <c r="AI1068" s="305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14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</row>
    <row r="1069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14"/>
      <c r="X1069" s="114"/>
      <c r="Y1069" s="114"/>
      <c r="Z1069" s="114"/>
      <c r="AA1069" s="305"/>
      <c r="AB1069" s="305"/>
      <c r="AC1069" s="305"/>
      <c r="AD1069" s="305"/>
      <c r="AE1069" s="305"/>
      <c r="AF1069" s="305"/>
      <c r="AG1069" s="305"/>
      <c r="AH1069" s="305"/>
      <c r="AI1069" s="305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14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</row>
    <row r="1070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14"/>
      <c r="X1070" s="114"/>
      <c r="Y1070" s="114"/>
      <c r="Z1070" s="114"/>
      <c r="AA1070" s="305"/>
      <c r="AB1070" s="305"/>
      <c r="AC1070" s="305"/>
      <c r="AD1070" s="305"/>
      <c r="AE1070" s="305"/>
      <c r="AF1070" s="305"/>
      <c r="AG1070" s="305"/>
      <c r="AH1070" s="305"/>
      <c r="AI1070" s="305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14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</row>
    <row r="107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14"/>
      <c r="X1071" s="114"/>
      <c r="Y1071" s="114"/>
      <c r="Z1071" s="114"/>
      <c r="AA1071" s="305"/>
      <c r="AB1071" s="305"/>
      <c r="AC1071" s="305"/>
      <c r="AD1071" s="305"/>
      <c r="AE1071" s="305"/>
      <c r="AF1071" s="305"/>
      <c r="AG1071" s="305"/>
      <c r="AH1071" s="305"/>
      <c r="AI1071" s="305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14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</row>
    <row r="107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14"/>
      <c r="X1072" s="114"/>
      <c r="Y1072" s="114"/>
      <c r="Z1072" s="114"/>
      <c r="AA1072" s="305"/>
      <c r="AB1072" s="305"/>
      <c r="AC1072" s="305"/>
      <c r="AD1072" s="305"/>
      <c r="AE1072" s="305"/>
      <c r="AF1072" s="305"/>
      <c r="AG1072" s="305"/>
      <c r="AH1072" s="305"/>
      <c r="AI1072" s="305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14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</row>
    <row r="107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14"/>
      <c r="X1073" s="114"/>
      <c r="Y1073" s="114"/>
      <c r="Z1073" s="114"/>
      <c r="AA1073" s="305"/>
      <c r="AB1073" s="305"/>
      <c r="AC1073" s="305"/>
      <c r="AD1073" s="305"/>
      <c r="AE1073" s="305"/>
      <c r="AF1073" s="305"/>
      <c r="AG1073" s="305"/>
      <c r="AH1073" s="305"/>
      <c r="AI1073" s="305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14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</row>
    <row r="1074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14"/>
      <c r="X1074" s="114"/>
      <c r="Y1074" s="114"/>
      <c r="Z1074" s="114"/>
      <c r="AA1074" s="305"/>
      <c r="AB1074" s="305"/>
      <c r="AC1074" s="305"/>
      <c r="AD1074" s="305"/>
      <c r="AE1074" s="305"/>
      <c r="AF1074" s="305"/>
      <c r="AG1074" s="305"/>
      <c r="AH1074" s="305"/>
      <c r="AI1074" s="305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14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</row>
    <row r="107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14"/>
      <c r="X1075" s="114"/>
      <c r="Y1075" s="114"/>
      <c r="Z1075" s="114"/>
      <c r="AA1075" s="305"/>
      <c r="AB1075" s="305"/>
      <c r="AC1075" s="305"/>
      <c r="AD1075" s="305"/>
      <c r="AE1075" s="305"/>
      <c r="AF1075" s="305"/>
      <c r="AG1075" s="305"/>
      <c r="AH1075" s="305"/>
      <c r="AI1075" s="305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14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</row>
    <row r="1076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14"/>
      <c r="X1076" s="114"/>
      <c r="Y1076" s="114"/>
      <c r="Z1076" s="114"/>
      <c r="AA1076" s="305"/>
      <c r="AB1076" s="305"/>
      <c r="AC1076" s="305"/>
      <c r="AD1076" s="305"/>
      <c r="AE1076" s="305"/>
      <c r="AF1076" s="305"/>
      <c r="AG1076" s="305"/>
      <c r="AH1076" s="305"/>
      <c r="AI1076" s="305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14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</row>
    <row r="1077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14"/>
      <c r="X1077" s="114"/>
      <c r="Y1077" s="114"/>
      <c r="Z1077" s="114"/>
      <c r="AA1077" s="305"/>
      <c r="AB1077" s="305"/>
      <c r="AC1077" s="305"/>
      <c r="AD1077" s="305"/>
      <c r="AE1077" s="305"/>
      <c r="AF1077" s="305"/>
      <c r="AG1077" s="305"/>
      <c r="AH1077" s="305"/>
      <c r="AI1077" s="305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14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</row>
    <row r="1078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14"/>
      <c r="X1078" s="114"/>
      <c r="Y1078" s="114"/>
      <c r="Z1078" s="114"/>
      <c r="AA1078" s="305"/>
      <c r="AB1078" s="305"/>
      <c r="AC1078" s="305"/>
      <c r="AD1078" s="305"/>
      <c r="AE1078" s="305"/>
      <c r="AF1078" s="305"/>
      <c r="AG1078" s="305"/>
      <c r="AH1078" s="305"/>
      <c r="AI1078" s="305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14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</row>
    <row r="1079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14"/>
      <c r="X1079" s="114"/>
      <c r="Y1079" s="114"/>
      <c r="Z1079" s="114"/>
      <c r="AA1079" s="305"/>
      <c r="AB1079" s="305"/>
      <c r="AC1079" s="305"/>
      <c r="AD1079" s="305"/>
      <c r="AE1079" s="305"/>
      <c r="AF1079" s="305"/>
      <c r="AG1079" s="305"/>
      <c r="AH1079" s="305"/>
      <c r="AI1079" s="305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14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</row>
    <row r="1080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14"/>
      <c r="X1080" s="114"/>
      <c r="Y1080" s="114"/>
      <c r="Z1080" s="114"/>
      <c r="AA1080" s="305"/>
      <c r="AB1080" s="305"/>
      <c r="AC1080" s="305"/>
      <c r="AD1080" s="305"/>
      <c r="AE1080" s="305"/>
      <c r="AF1080" s="305"/>
      <c r="AG1080" s="305"/>
      <c r="AH1080" s="305"/>
      <c r="AI1080" s="305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14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</row>
    <row r="108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14"/>
      <c r="X1081" s="114"/>
      <c r="Y1081" s="114"/>
      <c r="Z1081" s="114"/>
      <c r="AA1081" s="305"/>
      <c r="AB1081" s="305"/>
      <c r="AC1081" s="305"/>
      <c r="AD1081" s="305"/>
      <c r="AE1081" s="305"/>
      <c r="AF1081" s="305"/>
      <c r="AG1081" s="305"/>
      <c r="AH1081" s="305"/>
      <c r="AI1081" s="305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14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</row>
    <row r="108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14"/>
      <c r="X1082" s="114"/>
      <c r="Y1082" s="114"/>
      <c r="Z1082" s="114"/>
      <c r="AA1082" s="305"/>
      <c r="AB1082" s="305"/>
      <c r="AC1082" s="305"/>
      <c r="AD1082" s="305"/>
      <c r="AE1082" s="305"/>
      <c r="AF1082" s="305"/>
      <c r="AG1082" s="305"/>
      <c r="AH1082" s="305"/>
      <c r="AI1082" s="305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14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</row>
    <row r="108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14"/>
      <c r="X1083" s="114"/>
      <c r="Y1083" s="114"/>
      <c r="Z1083" s="114"/>
      <c r="AA1083" s="305"/>
      <c r="AB1083" s="305"/>
      <c r="AC1083" s="305"/>
      <c r="AD1083" s="305"/>
      <c r="AE1083" s="305"/>
      <c r="AF1083" s="305"/>
      <c r="AG1083" s="305"/>
      <c r="AH1083" s="305"/>
      <c r="AI1083" s="305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14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</row>
    <row r="1084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14"/>
      <c r="X1084" s="114"/>
      <c r="Y1084" s="114"/>
      <c r="Z1084" s="114"/>
      <c r="AA1084" s="305"/>
      <c r="AB1084" s="305"/>
      <c r="AC1084" s="305"/>
      <c r="AD1084" s="305"/>
      <c r="AE1084" s="305"/>
      <c r="AF1084" s="305"/>
      <c r="AG1084" s="305"/>
      <c r="AH1084" s="305"/>
      <c r="AI1084" s="305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14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</row>
    <row r="108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14"/>
      <c r="X1085" s="114"/>
      <c r="Y1085" s="114"/>
      <c r="Z1085" s="114"/>
      <c r="AA1085" s="305"/>
      <c r="AB1085" s="305"/>
      <c r="AC1085" s="305"/>
      <c r="AD1085" s="305"/>
      <c r="AE1085" s="305"/>
      <c r="AF1085" s="305"/>
      <c r="AG1085" s="305"/>
      <c r="AH1085" s="305"/>
      <c r="AI1085" s="305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14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</row>
    <row r="1086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14"/>
      <c r="X1086" s="114"/>
      <c r="Y1086" s="114"/>
      <c r="Z1086" s="114"/>
      <c r="AA1086" s="305"/>
      <c r="AB1086" s="305"/>
      <c r="AC1086" s="305"/>
      <c r="AD1086" s="305"/>
      <c r="AE1086" s="305"/>
      <c r="AF1086" s="305"/>
      <c r="AG1086" s="305"/>
      <c r="AH1086" s="305"/>
      <c r="AI1086" s="305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14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</row>
    <row r="1087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14"/>
      <c r="X1087" s="114"/>
      <c r="Y1087" s="114"/>
      <c r="Z1087" s="114"/>
      <c r="AA1087" s="305"/>
      <c r="AB1087" s="305"/>
      <c r="AC1087" s="305"/>
      <c r="AD1087" s="305"/>
      <c r="AE1087" s="305"/>
      <c r="AF1087" s="305"/>
      <c r="AG1087" s="305"/>
      <c r="AH1087" s="305"/>
      <c r="AI1087" s="305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14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</row>
    <row r="1088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14"/>
      <c r="X1088" s="114"/>
      <c r="Y1088" s="114"/>
      <c r="Z1088" s="114"/>
      <c r="AA1088" s="305"/>
      <c r="AB1088" s="305"/>
      <c r="AC1088" s="305"/>
      <c r="AD1088" s="305"/>
      <c r="AE1088" s="305"/>
      <c r="AF1088" s="305"/>
      <c r="AG1088" s="305"/>
      <c r="AH1088" s="305"/>
      <c r="AI1088" s="305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14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</row>
    <row r="1089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14"/>
      <c r="X1089" s="114"/>
      <c r="Y1089" s="114"/>
      <c r="Z1089" s="114"/>
      <c r="AA1089" s="305"/>
      <c r="AB1089" s="305"/>
      <c r="AC1089" s="305"/>
      <c r="AD1089" s="305"/>
      <c r="AE1089" s="305"/>
      <c r="AF1089" s="305"/>
      <c r="AG1089" s="305"/>
      <c r="AH1089" s="305"/>
      <c r="AI1089" s="305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14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</row>
    <row r="1090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14"/>
      <c r="X1090" s="114"/>
      <c r="Y1090" s="114"/>
      <c r="Z1090" s="114"/>
      <c r="AA1090" s="305"/>
      <c r="AB1090" s="305"/>
      <c r="AC1090" s="305"/>
      <c r="AD1090" s="305"/>
      <c r="AE1090" s="305"/>
      <c r="AF1090" s="305"/>
      <c r="AG1090" s="305"/>
      <c r="AH1090" s="305"/>
      <c r="AI1090" s="305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14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</row>
    <row r="109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14"/>
      <c r="X1091" s="114"/>
      <c r="Y1091" s="114"/>
      <c r="Z1091" s="114"/>
      <c r="AA1091" s="305"/>
      <c r="AB1091" s="305"/>
      <c r="AC1091" s="305"/>
      <c r="AD1091" s="305"/>
      <c r="AE1091" s="305"/>
      <c r="AF1091" s="305"/>
      <c r="AG1091" s="305"/>
      <c r="AH1091" s="305"/>
      <c r="AI1091" s="305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14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</row>
    <row r="109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14"/>
      <c r="X1092" s="114"/>
      <c r="Y1092" s="114"/>
      <c r="Z1092" s="114"/>
      <c r="AA1092" s="305"/>
      <c r="AB1092" s="305"/>
      <c r="AC1092" s="305"/>
      <c r="AD1092" s="305"/>
      <c r="AE1092" s="305"/>
      <c r="AF1092" s="305"/>
      <c r="AG1092" s="305"/>
      <c r="AH1092" s="305"/>
      <c r="AI1092" s="305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14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</row>
    <row r="109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14"/>
      <c r="X1093" s="114"/>
      <c r="Y1093" s="114"/>
      <c r="Z1093" s="114"/>
      <c r="AA1093" s="305"/>
      <c r="AB1093" s="305"/>
      <c r="AC1093" s="305"/>
      <c r="AD1093" s="305"/>
      <c r="AE1093" s="305"/>
      <c r="AF1093" s="305"/>
      <c r="AG1093" s="305"/>
      <c r="AH1093" s="305"/>
      <c r="AI1093" s="305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14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</row>
    <row r="1094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14"/>
      <c r="X1094" s="114"/>
      <c r="Y1094" s="114"/>
      <c r="Z1094" s="114"/>
      <c r="AA1094" s="305"/>
      <c r="AB1094" s="305"/>
      <c r="AC1094" s="305"/>
      <c r="AD1094" s="305"/>
      <c r="AE1094" s="305"/>
      <c r="AF1094" s="305"/>
      <c r="AG1094" s="305"/>
      <c r="AH1094" s="305"/>
      <c r="AI1094" s="305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14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</row>
    <row r="109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14"/>
      <c r="X1095" s="114"/>
      <c r="Y1095" s="114"/>
      <c r="Z1095" s="114"/>
      <c r="AA1095" s="305"/>
      <c r="AB1095" s="305"/>
      <c r="AC1095" s="305"/>
      <c r="AD1095" s="305"/>
      <c r="AE1095" s="305"/>
      <c r="AF1095" s="305"/>
      <c r="AG1095" s="305"/>
      <c r="AH1095" s="305"/>
      <c r="AI1095" s="305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14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</row>
    <row r="1096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14"/>
      <c r="X1096" s="114"/>
      <c r="Y1096" s="114"/>
      <c r="Z1096" s="114"/>
      <c r="AA1096" s="305"/>
      <c r="AB1096" s="305"/>
      <c r="AC1096" s="305"/>
      <c r="AD1096" s="305"/>
      <c r="AE1096" s="305"/>
      <c r="AF1096" s="305"/>
      <c r="AG1096" s="305"/>
      <c r="AH1096" s="305"/>
      <c r="AI1096" s="305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14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</row>
    <row r="1097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14"/>
      <c r="X1097" s="114"/>
      <c r="Y1097" s="114"/>
      <c r="Z1097" s="114"/>
      <c r="AA1097" s="305"/>
      <c r="AB1097" s="305"/>
      <c r="AC1097" s="305"/>
      <c r="AD1097" s="305"/>
      <c r="AE1097" s="305"/>
      <c r="AF1097" s="305"/>
      <c r="AG1097" s="305"/>
      <c r="AH1097" s="305"/>
      <c r="AI1097" s="305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14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</row>
    <row r="1098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14"/>
      <c r="X1098" s="114"/>
      <c r="Y1098" s="114"/>
      <c r="Z1098" s="114"/>
      <c r="AA1098" s="305"/>
      <c r="AB1098" s="305"/>
      <c r="AC1098" s="305"/>
      <c r="AD1098" s="305"/>
      <c r="AE1098" s="305"/>
      <c r="AF1098" s="305"/>
      <c r="AG1098" s="305"/>
      <c r="AH1098" s="305"/>
      <c r="AI1098" s="305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14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</row>
    <row r="1099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14"/>
      <c r="X1099" s="114"/>
      <c r="Y1099" s="114"/>
      <c r="Z1099" s="114"/>
      <c r="AA1099" s="305"/>
      <c r="AB1099" s="305"/>
      <c r="AC1099" s="305"/>
      <c r="AD1099" s="305"/>
      <c r="AE1099" s="305"/>
      <c r="AF1099" s="305"/>
      <c r="AG1099" s="305"/>
      <c r="AH1099" s="305"/>
      <c r="AI1099" s="305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14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</row>
    <row r="1100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14"/>
      <c r="X1100" s="114"/>
      <c r="Y1100" s="114"/>
      <c r="Z1100" s="114"/>
      <c r="AA1100" s="305"/>
      <c r="AB1100" s="305"/>
      <c r="AC1100" s="305"/>
      <c r="AD1100" s="305"/>
      <c r="AE1100" s="305"/>
      <c r="AF1100" s="305"/>
      <c r="AG1100" s="305"/>
      <c r="AH1100" s="305"/>
      <c r="AI1100" s="305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14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</row>
    <row r="110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14"/>
      <c r="X1101" s="114"/>
      <c r="Y1101" s="114"/>
      <c r="Z1101" s="114"/>
      <c r="AA1101" s="305"/>
      <c r="AB1101" s="305"/>
      <c r="AC1101" s="305"/>
      <c r="AD1101" s="305"/>
      <c r="AE1101" s="305"/>
      <c r="AF1101" s="305"/>
      <c r="AG1101" s="305"/>
      <c r="AH1101" s="305"/>
      <c r="AI1101" s="305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14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</row>
    <row r="110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14"/>
      <c r="X1102" s="114"/>
      <c r="Y1102" s="114"/>
      <c r="Z1102" s="114"/>
      <c r="AA1102" s="305"/>
      <c r="AB1102" s="305"/>
      <c r="AC1102" s="305"/>
      <c r="AD1102" s="305"/>
      <c r="AE1102" s="305"/>
      <c r="AF1102" s="305"/>
      <c r="AG1102" s="305"/>
      <c r="AH1102" s="305"/>
      <c r="AI1102" s="305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14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</row>
    <row r="110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14"/>
      <c r="X1103" s="114"/>
      <c r="Y1103" s="114"/>
      <c r="Z1103" s="114"/>
      <c r="AA1103" s="305"/>
      <c r="AB1103" s="305"/>
      <c r="AC1103" s="305"/>
      <c r="AD1103" s="305"/>
      <c r="AE1103" s="305"/>
      <c r="AF1103" s="305"/>
      <c r="AG1103" s="305"/>
      <c r="AH1103" s="305"/>
      <c r="AI1103" s="305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14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</row>
    <row r="1104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14"/>
      <c r="X1104" s="114"/>
      <c r="Y1104" s="114"/>
      <c r="Z1104" s="114"/>
      <c r="AA1104" s="305"/>
      <c r="AB1104" s="305"/>
      <c r="AC1104" s="305"/>
      <c r="AD1104" s="305"/>
      <c r="AE1104" s="305"/>
      <c r="AF1104" s="305"/>
      <c r="AG1104" s="305"/>
      <c r="AH1104" s="305"/>
      <c r="AI1104" s="305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14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</row>
    <row r="110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14"/>
      <c r="X1105" s="114"/>
      <c r="Y1105" s="114"/>
      <c r="Z1105" s="114"/>
      <c r="AA1105" s="305"/>
      <c r="AB1105" s="305"/>
      <c r="AC1105" s="305"/>
      <c r="AD1105" s="305"/>
      <c r="AE1105" s="305"/>
      <c r="AF1105" s="305"/>
      <c r="AG1105" s="305"/>
      <c r="AH1105" s="305"/>
      <c r="AI1105" s="305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14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</row>
    <row r="1106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14"/>
      <c r="X1106" s="114"/>
      <c r="Y1106" s="114"/>
      <c r="Z1106" s="114"/>
      <c r="AA1106" s="305"/>
      <c r="AB1106" s="305"/>
      <c r="AC1106" s="305"/>
      <c r="AD1106" s="305"/>
      <c r="AE1106" s="305"/>
      <c r="AF1106" s="305"/>
      <c r="AG1106" s="305"/>
      <c r="AH1106" s="305"/>
      <c r="AI1106" s="305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14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</row>
    <row r="1107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14"/>
      <c r="X1107" s="114"/>
      <c r="Y1107" s="114"/>
      <c r="Z1107" s="114"/>
      <c r="AA1107" s="305"/>
      <c r="AB1107" s="305"/>
      <c r="AC1107" s="305"/>
      <c r="AD1107" s="305"/>
      <c r="AE1107" s="305"/>
      <c r="AF1107" s="305"/>
      <c r="AG1107" s="305"/>
      <c r="AH1107" s="305"/>
      <c r="AI1107" s="305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14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</row>
    <row r="1108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14"/>
      <c r="X1108" s="114"/>
      <c r="Y1108" s="114"/>
      <c r="Z1108" s="114"/>
      <c r="AA1108" s="305"/>
      <c r="AB1108" s="305"/>
      <c r="AC1108" s="305"/>
      <c r="AD1108" s="305"/>
      <c r="AE1108" s="305"/>
      <c r="AF1108" s="305"/>
      <c r="AG1108" s="305"/>
      <c r="AH1108" s="305"/>
      <c r="AI1108" s="305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14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</row>
    <row r="1109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14"/>
      <c r="X1109" s="114"/>
      <c r="Y1109" s="114"/>
      <c r="Z1109" s="114"/>
      <c r="AA1109" s="305"/>
      <c r="AB1109" s="305"/>
      <c r="AC1109" s="305"/>
      <c r="AD1109" s="305"/>
      <c r="AE1109" s="305"/>
      <c r="AF1109" s="305"/>
      <c r="AG1109" s="305"/>
      <c r="AH1109" s="305"/>
      <c r="AI1109" s="305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14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</row>
    <row r="1110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14"/>
      <c r="X1110" s="114"/>
      <c r="Y1110" s="114"/>
      <c r="Z1110" s="114"/>
      <c r="AA1110" s="305"/>
      <c r="AB1110" s="305"/>
      <c r="AC1110" s="305"/>
      <c r="AD1110" s="305"/>
      <c r="AE1110" s="305"/>
      <c r="AF1110" s="305"/>
      <c r="AG1110" s="305"/>
      <c r="AH1110" s="305"/>
      <c r="AI1110" s="305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14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</row>
    <row r="111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14"/>
      <c r="X1111" s="114"/>
      <c r="Y1111" s="114"/>
      <c r="Z1111" s="114"/>
      <c r="AA1111" s="305"/>
      <c r="AB1111" s="305"/>
      <c r="AC1111" s="305"/>
      <c r="AD1111" s="305"/>
      <c r="AE1111" s="305"/>
      <c r="AF1111" s="305"/>
      <c r="AG1111" s="305"/>
      <c r="AH1111" s="305"/>
      <c r="AI1111" s="305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14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  <c r="DH1111" s="1"/>
      <c r="DI1111" s="1"/>
      <c r="DJ1111" s="1"/>
      <c r="DK1111" s="1"/>
      <c r="DL1111" s="1"/>
      <c r="DM1111" s="1"/>
      <c r="DN1111" s="1"/>
      <c r="DO1111" s="1"/>
      <c r="DP1111" s="1"/>
    </row>
    <row r="111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14"/>
      <c r="X1112" s="114"/>
      <c r="Y1112" s="114"/>
      <c r="Z1112" s="114"/>
      <c r="AA1112" s="305"/>
      <c r="AB1112" s="305"/>
      <c r="AC1112" s="305"/>
      <c r="AD1112" s="305"/>
      <c r="AE1112" s="305"/>
      <c r="AF1112" s="305"/>
      <c r="AG1112" s="305"/>
      <c r="AH1112" s="305"/>
      <c r="AI1112" s="305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14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</row>
    <row r="111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14"/>
      <c r="X1113" s="114"/>
      <c r="Y1113" s="114"/>
      <c r="Z1113" s="114"/>
      <c r="AA1113" s="305"/>
      <c r="AB1113" s="305"/>
      <c r="AC1113" s="305"/>
      <c r="AD1113" s="305"/>
      <c r="AE1113" s="305"/>
      <c r="AF1113" s="305"/>
      <c r="AG1113" s="305"/>
      <c r="AH1113" s="305"/>
      <c r="AI1113" s="305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14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</row>
    <row r="1114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14"/>
      <c r="X1114" s="114"/>
      <c r="Y1114" s="114"/>
      <c r="Z1114" s="114"/>
      <c r="AA1114" s="305"/>
      <c r="AB1114" s="305"/>
      <c r="AC1114" s="305"/>
      <c r="AD1114" s="305"/>
      <c r="AE1114" s="305"/>
      <c r="AF1114" s="305"/>
      <c r="AG1114" s="305"/>
      <c r="AH1114" s="305"/>
      <c r="AI1114" s="305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  <c r="CI1114" s="1"/>
      <c r="CJ1114" s="1"/>
      <c r="CK1114" s="1"/>
      <c r="CL1114" s="1"/>
      <c r="CM1114" s="1"/>
      <c r="CN1114" s="1"/>
      <c r="CO1114" s="1"/>
      <c r="CP1114" s="1"/>
      <c r="CQ1114" s="1"/>
      <c r="CR1114" s="1"/>
      <c r="CS1114" s="1"/>
      <c r="CT1114" s="1"/>
      <c r="CU1114" s="114"/>
      <c r="CV1114" s="1"/>
      <c r="CW1114" s="1"/>
      <c r="CX1114" s="1"/>
      <c r="CY1114" s="1"/>
      <c r="CZ1114" s="1"/>
      <c r="DA1114" s="1"/>
      <c r="DB1114" s="1"/>
      <c r="DC1114" s="1"/>
      <c r="DD1114" s="1"/>
      <c r="DE1114" s="1"/>
      <c r="DF1114" s="1"/>
      <c r="DG1114" s="1"/>
      <c r="DH1114" s="1"/>
      <c r="DI1114" s="1"/>
      <c r="DJ1114" s="1"/>
      <c r="DK1114" s="1"/>
      <c r="DL1114" s="1"/>
      <c r="DM1114" s="1"/>
      <c r="DN1114" s="1"/>
      <c r="DO1114" s="1"/>
      <c r="DP1114" s="1"/>
    </row>
    <row r="111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14"/>
      <c r="X1115" s="114"/>
      <c r="Y1115" s="114"/>
      <c r="Z1115" s="114"/>
      <c r="AA1115" s="305"/>
      <c r="AB1115" s="305"/>
      <c r="AC1115" s="305"/>
      <c r="AD1115" s="305"/>
      <c r="AE1115" s="305"/>
      <c r="AF1115" s="305"/>
      <c r="AG1115" s="305"/>
      <c r="AH1115" s="305"/>
      <c r="AI1115" s="305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F1115" s="1"/>
      <c r="CG1115" s="1"/>
      <c r="CH1115" s="1"/>
      <c r="CI1115" s="1"/>
      <c r="CJ1115" s="1"/>
      <c r="CK1115" s="1"/>
      <c r="CL1115" s="1"/>
      <c r="CM1115" s="1"/>
      <c r="CN1115" s="1"/>
      <c r="CO1115" s="1"/>
      <c r="CP1115" s="1"/>
      <c r="CQ1115" s="1"/>
      <c r="CR1115" s="1"/>
      <c r="CS1115" s="1"/>
      <c r="CT1115" s="1"/>
      <c r="CU1115" s="114"/>
      <c r="CV1115" s="1"/>
      <c r="CW1115" s="1"/>
      <c r="CX1115" s="1"/>
      <c r="CY1115" s="1"/>
      <c r="CZ1115" s="1"/>
      <c r="DA1115" s="1"/>
      <c r="DB1115" s="1"/>
      <c r="DC1115" s="1"/>
      <c r="DD1115" s="1"/>
      <c r="DE1115" s="1"/>
      <c r="DF1115" s="1"/>
      <c r="DG1115" s="1"/>
      <c r="DH1115" s="1"/>
      <c r="DI1115" s="1"/>
      <c r="DJ1115" s="1"/>
      <c r="DK1115" s="1"/>
      <c r="DL1115" s="1"/>
      <c r="DM1115" s="1"/>
      <c r="DN1115" s="1"/>
      <c r="DO1115" s="1"/>
      <c r="DP1115" s="1"/>
    </row>
    <row r="1116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14"/>
      <c r="X1116" s="114"/>
      <c r="Y1116" s="114"/>
      <c r="Z1116" s="114"/>
      <c r="AA1116" s="305"/>
      <c r="AB1116" s="305"/>
      <c r="AC1116" s="305"/>
      <c r="AD1116" s="305"/>
      <c r="AE1116" s="305"/>
      <c r="AF1116" s="305"/>
      <c r="AG1116" s="305"/>
      <c r="AH1116" s="305"/>
      <c r="AI1116" s="305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/>
      <c r="CT1116" s="1"/>
      <c r="CU1116" s="114"/>
      <c r="CV1116" s="1"/>
      <c r="CW1116" s="1"/>
      <c r="CX1116" s="1"/>
      <c r="CY1116" s="1"/>
      <c r="CZ1116" s="1"/>
      <c r="DA1116" s="1"/>
      <c r="DB1116" s="1"/>
      <c r="DC1116" s="1"/>
      <c r="DD1116" s="1"/>
      <c r="DE1116" s="1"/>
      <c r="DF1116" s="1"/>
      <c r="DG1116" s="1"/>
      <c r="DH1116" s="1"/>
      <c r="DI1116" s="1"/>
      <c r="DJ1116" s="1"/>
      <c r="DK1116" s="1"/>
      <c r="DL1116" s="1"/>
      <c r="DM1116" s="1"/>
      <c r="DN1116" s="1"/>
      <c r="DO1116" s="1"/>
      <c r="DP1116" s="1"/>
    </row>
    <row r="1117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14"/>
      <c r="X1117" s="114"/>
      <c r="Y1117" s="114"/>
      <c r="Z1117" s="114"/>
      <c r="AA1117" s="305"/>
      <c r="AB1117" s="305"/>
      <c r="AC1117" s="305"/>
      <c r="AD1117" s="305"/>
      <c r="AE1117" s="305"/>
      <c r="AF1117" s="305"/>
      <c r="AG1117" s="305"/>
      <c r="AH1117" s="305"/>
      <c r="AI1117" s="305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/>
      <c r="CA1117" s="1"/>
      <c r="CB1117" s="1"/>
      <c r="CC1117" s="1"/>
      <c r="CD1117" s="1"/>
      <c r="CE1117" s="1"/>
      <c r="CF1117" s="1"/>
      <c r="CG1117" s="1"/>
      <c r="CH1117" s="1"/>
      <c r="CI1117" s="1"/>
      <c r="CJ1117" s="1"/>
      <c r="CK1117" s="1"/>
      <c r="CL1117" s="1"/>
      <c r="CM1117" s="1"/>
      <c r="CN1117" s="1"/>
      <c r="CO1117" s="1"/>
      <c r="CP1117" s="1"/>
      <c r="CQ1117" s="1"/>
      <c r="CR1117" s="1"/>
      <c r="CS1117" s="1"/>
      <c r="CT1117" s="1"/>
      <c r="CU1117" s="114"/>
      <c r="CV1117" s="1"/>
      <c r="CW1117" s="1"/>
      <c r="CX1117" s="1"/>
      <c r="CY1117" s="1"/>
      <c r="CZ1117" s="1"/>
      <c r="DA1117" s="1"/>
      <c r="DB1117" s="1"/>
      <c r="DC1117" s="1"/>
      <c r="DD1117" s="1"/>
      <c r="DE1117" s="1"/>
      <c r="DF1117" s="1"/>
      <c r="DG1117" s="1"/>
      <c r="DH1117" s="1"/>
      <c r="DI1117" s="1"/>
      <c r="DJ1117" s="1"/>
      <c r="DK1117" s="1"/>
      <c r="DL1117" s="1"/>
      <c r="DM1117" s="1"/>
      <c r="DN1117" s="1"/>
      <c r="DO1117" s="1"/>
      <c r="DP1117" s="1"/>
    </row>
    <row r="1118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14"/>
      <c r="X1118" s="114"/>
      <c r="Y1118" s="114"/>
      <c r="Z1118" s="114"/>
      <c r="AA1118" s="305"/>
      <c r="AB1118" s="305"/>
      <c r="AC1118" s="305"/>
      <c r="AD1118" s="305"/>
      <c r="AE1118" s="305"/>
      <c r="AF1118" s="305"/>
      <c r="AG1118" s="305"/>
      <c r="AH1118" s="305"/>
      <c r="AI1118" s="305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1"/>
      <c r="BZ1118" s="1"/>
      <c r="CA1118" s="1"/>
      <c r="CB1118" s="1"/>
      <c r="CC1118" s="1"/>
      <c r="CD1118" s="1"/>
      <c r="CE1118" s="1"/>
      <c r="CF1118" s="1"/>
      <c r="CG1118" s="1"/>
      <c r="CH1118" s="1"/>
      <c r="CI1118" s="1"/>
      <c r="CJ1118" s="1"/>
      <c r="CK1118" s="1"/>
      <c r="CL1118" s="1"/>
      <c r="CM1118" s="1"/>
      <c r="CN1118" s="1"/>
      <c r="CO1118" s="1"/>
      <c r="CP1118" s="1"/>
      <c r="CQ1118" s="1"/>
      <c r="CR1118" s="1"/>
      <c r="CS1118" s="1"/>
      <c r="CT1118" s="1"/>
      <c r="CU1118" s="114"/>
      <c r="CV1118" s="1"/>
      <c r="CW1118" s="1"/>
      <c r="CX1118" s="1"/>
      <c r="CY1118" s="1"/>
      <c r="CZ1118" s="1"/>
      <c r="DA1118" s="1"/>
      <c r="DB1118" s="1"/>
      <c r="DC1118" s="1"/>
      <c r="DD1118" s="1"/>
      <c r="DE1118" s="1"/>
      <c r="DF1118" s="1"/>
      <c r="DG1118" s="1"/>
      <c r="DH1118" s="1"/>
      <c r="DI1118" s="1"/>
      <c r="DJ1118" s="1"/>
      <c r="DK1118" s="1"/>
      <c r="DL1118" s="1"/>
      <c r="DM1118" s="1"/>
      <c r="DN1118" s="1"/>
      <c r="DO1118" s="1"/>
      <c r="DP1118" s="1"/>
    </row>
    <row r="1119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14"/>
      <c r="X1119" s="114"/>
      <c r="Y1119" s="114"/>
      <c r="Z1119" s="114"/>
      <c r="AA1119" s="305"/>
      <c r="AB1119" s="305"/>
      <c r="AC1119" s="305"/>
      <c r="AD1119" s="305"/>
      <c r="AE1119" s="305"/>
      <c r="AF1119" s="305"/>
      <c r="AG1119" s="305"/>
      <c r="AH1119" s="305"/>
      <c r="AI1119" s="305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  <c r="CF1119" s="1"/>
      <c r="CG1119" s="1"/>
      <c r="CH1119" s="1"/>
      <c r="CI1119" s="1"/>
      <c r="CJ1119" s="1"/>
      <c r="CK1119" s="1"/>
      <c r="CL1119" s="1"/>
      <c r="CM1119" s="1"/>
      <c r="CN1119" s="1"/>
      <c r="CO1119" s="1"/>
      <c r="CP1119" s="1"/>
      <c r="CQ1119" s="1"/>
      <c r="CR1119" s="1"/>
      <c r="CS1119" s="1"/>
      <c r="CT1119" s="1"/>
      <c r="CU1119" s="114"/>
      <c r="CV1119" s="1"/>
      <c r="CW1119" s="1"/>
      <c r="CX1119" s="1"/>
      <c r="CY1119" s="1"/>
      <c r="CZ1119" s="1"/>
      <c r="DA1119" s="1"/>
      <c r="DB1119" s="1"/>
      <c r="DC1119" s="1"/>
      <c r="DD1119" s="1"/>
      <c r="DE1119" s="1"/>
      <c r="DF1119" s="1"/>
      <c r="DG1119" s="1"/>
      <c r="DH1119" s="1"/>
      <c r="DI1119" s="1"/>
      <c r="DJ1119" s="1"/>
      <c r="DK1119" s="1"/>
      <c r="DL1119" s="1"/>
      <c r="DM1119" s="1"/>
      <c r="DN1119" s="1"/>
      <c r="DO1119" s="1"/>
      <c r="DP1119" s="1"/>
    </row>
    <row r="1120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14"/>
      <c r="X1120" s="114"/>
      <c r="Y1120" s="114"/>
      <c r="Z1120" s="114"/>
      <c r="AA1120" s="305"/>
      <c r="AB1120" s="305"/>
      <c r="AC1120" s="305"/>
      <c r="AD1120" s="305"/>
      <c r="AE1120" s="305"/>
      <c r="AF1120" s="305"/>
      <c r="AG1120" s="305"/>
      <c r="AH1120" s="305"/>
      <c r="AI1120" s="305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1"/>
      <c r="BZ1120" s="1"/>
      <c r="CA1120" s="1"/>
      <c r="CB1120" s="1"/>
      <c r="CC1120" s="1"/>
      <c r="CD1120" s="1"/>
      <c r="CE1120" s="1"/>
      <c r="CF1120" s="1"/>
      <c r="CG1120" s="1"/>
      <c r="CH1120" s="1"/>
      <c r="CI1120" s="1"/>
      <c r="CJ1120" s="1"/>
      <c r="CK1120" s="1"/>
      <c r="CL1120" s="1"/>
      <c r="CM1120" s="1"/>
      <c r="CN1120" s="1"/>
      <c r="CO1120" s="1"/>
      <c r="CP1120" s="1"/>
      <c r="CQ1120" s="1"/>
      <c r="CR1120" s="1"/>
      <c r="CS1120" s="1"/>
      <c r="CT1120" s="1"/>
      <c r="CU1120" s="114"/>
      <c r="CV1120" s="1"/>
      <c r="CW1120" s="1"/>
      <c r="CX1120" s="1"/>
      <c r="CY1120" s="1"/>
      <c r="CZ1120" s="1"/>
      <c r="DA1120" s="1"/>
      <c r="DB1120" s="1"/>
      <c r="DC1120" s="1"/>
      <c r="DD1120" s="1"/>
      <c r="DE1120" s="1"/>
      <c r="DF1120" s="1"/>
      <c r="DG1120" s="1"/>
      <c r="DH1120" s="1"/>
      <c r="DI1120" s="1"/>
      <c r="DJ1120" s="1"/>
      <c r="DK1120" s="1"/>
      <c r="DL1120" s="1"/>
      <c r="DM1120" s="1"/>
      <c r="DN1120" s="1"/>
      <c r="DO1120" s="1"/>
      <c r="DP1120" s="1"/>
    </row>
    <row r="112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14"/>
      <c r="X1121" s="114"/>
      <c r="Y1121" s="114"/>
      <c r="Z1121" s="114"/>
      <c r="AA1121" s="305"/>
      <c r="AB1121" s="305"/>
      <c r="AC1121" s="305"/>
      <c r="AD1121" s="305"/>
      <c r="AE1121" s="305"/>
      <c r="AF1121" s="305"/>
      <c r="AG1121" s="305"/>
      <c r="AH1121" s="305"/>
      <c r="AI1121" s="305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1"/>
      <c r="BZ1121" s="1"/>
      <c r="CA1121" s="1"/>
      <c r="CB1121" s="1"/>
      <c r="CC1121" s="1"/>
      <c r="CD1121" s="1"/>
      <c r="CE1121" s="1"/>
      <c r="CF1121" s="1"/>
      <c r="CG1121" s="1"/>
      <c r="CH1121" s="1"/>
      <c r="CI1121" s="1"/>
      <c r="CJ1121" s="1"/>
      <c r="CK1121" s="1"/>
      <c r="CL1121" s="1"/>
      <c r="CM1121" s="1"/>
      <c r="CN1121" s="1"/>
      <c r="CO1121" s="1"/>
      <c r="CP1121" s="1"/>
      <c r="CQ1121" s="1"/>
      <c r="CR1121" s="1"/>
      <c r="CS1121" s="1"/>
      <c r="CT1121" s="1"/>
      <c r="CU1121" s="114"/>
      <c r="CV1121" s="1"/>
      <c r="CW1121" s="1"/>
      <c r="CX1121" s="1"/>
      <c r="CY1121" s="1"/>
      <c r="CZ1121" s="1"/>
      <c r="DA1121" s="1"/>
      <c r="DB1121" s="1"/>
      <c r="DC1121" s="1"/>
      <c r="DD1121" s="1"/>
      <c r="DE1121" s="1"/>
      <c r="DF1121" s="1"/>
      <c r="DG1121" s="1"/>
      <c r="DH1121" s="1"/>
      <c r="DI1121" s="1"/>
      <c r="DJ1121" s="1"/>
      <c r="DK1121" s="1"/>
      <c r="DL1121" s="1"/>
      <c r="DM1121" s="1"/>
      <c r="DN1121" s="1"/>
      <c r="DO1121" s="1"/>
      <c r="DP1121" s="1"/>
    </row>
    <row r="112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14"/>
      <c r="X1122" s="114"/>
      <c r="Y1122" s="114"/>
      <c r="Z1122" s="114"/>
      <c r="AA1122" s="305"/>
      <c r="AB1122" s="305"/>
      <c r="AC1122" s="305"/>
      <c r="AD1122" s="305"/>
      <c r="AE1122" s="305"/>
      <c r="AF1122" s="305"/>
      <c r="AG1122" s="305"/>
      <c r="AH1122" s="305"/>
      <c r="AI1122" s="305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  <c r="BZ1122" s="1"/>
      <c r="CA1122" s="1"/>
      <c r="CB1122" s="1"/>
      <c r="CC1122" s="1"/>
      <c r="CD1122" s="1"/>
      <c r="CE1122" s="1"/>
      <c r="CF1122" s="1"/>
      <c r="CG1122" s="1"/>
      <c r="CH1122" s="1"/>
      <c r="CI1122" s="1"/>
      <c r="CJ1122" s="1"/>
      <c r="CK1122" s="1"/>
      <c r="CL1122" s="1"/>
      <c r="CM1122" s="1"/>
      <c r="CN1122" s="1"/>
      <c r="CO1122" s="1"/>
      <c r="CP1122" s="1"/>
      <c r="CQ1122" s="1"/>
      <c r="CR1122" s="1"/>
      <c r="CS1122" s="1"/>
      <c r="CT1122" s="1"/>
      <c r="CU1122" s="114"/>
      <c r="CV1122" s="1"/>
      <c r="CW1122" s="1"/>
      <c r="CX1122" s="1"/>
      <c r="CY1122" s="1"/>
      <c r="CZ1122" s="1"/>
      <c r="DA1122" s="1"/>
      <c r="DB1122" s="1"/>
      <c r="DC1122" s="1"/>
      <c r="DD1122" s="1"/>
      <c r="DE1122" s="1"/>
      <c r="DF1122" s="1"/>
      <c r="DG1122" s="1"/>
      <c r="DH1122" s="1"/>
      <c r="DI1122" s="1"/>
      <c r="DJ1122" s="1"/>
      <c r="DK1122" s="1"/>
      <c r="DL1122" s="1"/>
      <c r="DM1122" s="1"/>
      <c r="DN1122" s="1"/>
      <c r="DO1122" s="1"/>
      <c r="DP1122" s="1"/>
    </row>
    <row r="112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14"/>
      <c r="X1123" s="114"/>
      <c r="Y1123" s="114"/>
      <c r="Z1123" s="114"/>
      <c r="AA1123" s="305"/>
      <c r="AB1123" s="305"/>
      <c r="AC1123" s="305"/>
      <c r="AD1123" s="305"/>
      <c r="AE1123" s="305"/>
      <c r="AF1123" s="305"/>
      <c r="AG1123" s="305"/>
      <c r="AH1123" s="305"/>
      <c r="AI1123" s="305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  <c r="BZ1123" s="1"/>
      <c r="CA1123" s="1"/>
      <c r="CB1123" s="1"/>
      <c r="CC1123" s="1"/>
      <c r="CD1123" s="1"/>
      <c r="CE1123" s="1"/>
      <c r="CF1123" s="1"/>
      <c r="CG1123" s="1"/>
      <c r="CH1123" s="1"/>
      <c r="CI1123" s="1"/>
      <c r="CJ1123" s="1"/>
      <c r="CK1123" s="1"/>
      <c r="CL1123" s="1"/>
      <c r="CM1123" s="1"/>
      <c r="CN1123" s="1"/>
      <c r="CO1123" s="1"/>
      <c r="CP1123" s="1"/>
      <c r="CQ1123" s="1"/>
      <c r="CR1123" s="1"/>
      <c r="CS1123" s="1"/>
      <c r="CT1123" s="1"/>
      <c r="CU1123" s="114"/>
      <c r="CV1123" s="1"/>
      <c r="CW1123" s="1"/>
      <c r="CX1123" s="1"/>
      <c r="CY1123" s="1"/>
      <c r="CZ1123" s="1"/>
      <c r="DA1123" s="1"/>
      <c r="DB1123" s="1"/>
      <c r="DC1123" s="1"/>
      <c r="DD1123" s="1"/>
      <c r="DE1123" s="1"/>
      <c r="DF1123" s="1"/>
      <c r="DG1123" s="1"/>
      <c r="DH1123" s="1"/>
      <c r="DI1123" s="1"/>
      <c r="DJ1123" s="1"/>
      <c r="DK1123" s="1"/>
      <c r="DL1123" s="1"/>
      <c r="DM1123" s="1"/>
      <c r="DN1123" s="1"/>
      <c r="DO1123" s="1"/>
      <c r="DP1123" s="1"/>
    </row>
    <row r="1124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14"/>
      <c r="X1124" s="114"/>
      <c r="Y1124" s="114"/>
      <c r="Z1124" s="114"/>
      <c r="AA1124" s="305"/>
      <c r="AB1124" s="305"/>
      <c r="AC1124" s="305"/>
      <c r="AD1124" s="305"/>
      <c r="AE1124" s="305"/>
      <c r="AF1124" s="305"/>
      <c r="AG1124" s="305"/>
      <c r="AH1124" s="305"/>
      <c r="AI1124" s="305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1"/>
      <c r="BZ1124" s="1"/>
      <c r="CA1124" s="1"/>
      <c r="CB1124" s="1"/>
      <c r="CC1124" s="1"/>
      <c r="CD1124" s="1"/>
      <c r="CE1124" s="1"/>
      <c r="CF1124" s="1"/>
      <c r="CG1124" s="1"/>
      <c r="CH1124" s="1"/>
      <c r="CI1124" s="1"/>
      <c r="CJ1124" s="1"/>
      <c r="CK1124" s="1"/>
      <c r="CL1124" s="1"/>
      <c r="CM1124" s="1"/>
      <c r="CN1124" s="1"/>
      <c r="CO1124" s="1"/>
      <c r="CP1124" s="1"/>
      <c r="CQ1124" s="1"/>
      <c r="CR1124" s="1"/>
      <c r="CS1124" s="1"/>
      <c r="CT1124" s="1"/>
      <c r="CU1124" s="114"/>
      <c r="CV1124" s="1"/>
      <c r="CW1124" s="1"/>
      <c r="CX1124" s="1"/>
      <c r="CY1124" s="1"/>
      <c r="CZ1124" s="1"/>
      <c r="DA1124" s="1"/>
      <c r="DB1124" s="1"/>
      <c r="DC1124" s="1"/>
      <c r="DD1124" s="1"/>
      <c r="DE1124" s="1"/>
      <c r="DF1124" s="1"/>
      <c r="DG1124" s="1"/>
      <c r="DH1124" s="1"/>
      <c r="DI1124" s="1"/>
      <c r="DJ1124" s="1"/>
      <c r="DK1124" s="1"/>
      <c r="DL1124" s="1"/>
      <c r="DM1124" s="1"/>
      <c r="DN1124" s="1"/>
      <c r="DO1124" s="1"/>
      <c r="DP1124" s="1"/>
    </row>
    <row r="11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14"/>
      <c r="X1125" s="114"/>
      <c r="Y1125" s="114"/>
      <c r="Z1125" s="114"/>
      <c r="AA1125" s="305"/>
      <c r="AB1125" s="305"/>
      <c r="AC1125" s="305"/>
      <c r="AD1125" s="305"/>
      <c r="AE1125" s="305"/>
      <c r="AF1125" s="305"/>
      <c r="AG1125" s="305"/>
      <c r="AH1125" s="305"/>
      <c r="AI1125" s="305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1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14"/>
      <c r="CV1125" s="1"/>
      <c r="CW1125" s="1"/>
      <c r="CX1125" s="1"/>
      <c r="CY1125" s="1"/>
      <c r="CZ1125" s="1"/>
      <c r="DA1125" s="1"/>
      <c r="DB1125" s="1"/>
      <c r="DC1125" s="1"/>
      <c r="DD1125" s="1"/>
      <c r="DE1125" s="1"/>
      <c r="DF1125" s="1"/>
      <c r="DG1125" s="1"/>
      <c r="DH1125" s="1"/>
      <c r="DI1125" s="1"/>
      <c r="DJ1125" s="1"/>
      <c r="DK1125" s="1"/>
      <c r="DL1125" s="1"/>
      <c r="DM1125" s="1"/>
      <c r="DN1125" s="1"/>
      <c r="DO1125" s="1"/>
      <c r="DP1125" s="1"/>
    </row>
    <row r="1126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14"/>
      <c r="X1126" s="114"/>
      <c r="Y1126" s="114"/>
      <c r="Z1126" s="114"/>
      <c r="AA1126" s="305"/>
      <c r="AB1126" s="305"/>
      <c r="AC1126" s="305"/>
      <c r="AD1126" s="305"/>
      <c r="AE1126" s="305"/>
      <c r="AF1126" s="305"/>
      <c r="AG1126" s="305"/>
      <c r="AH1126" s="305"/>
      <c r="AI1126" s="305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  <c r="BX1126" s="1"/>
      <c r="BY1126" s="1"/>
      <c r="BZ1126" s="1"/>
      <c r="CA1126" s="1"/>
      <c r="CB1126" s="1"/>
      <c r="CC1126" s="1"/>
      <c r="CD1126" s="1"/>
      <c r="CE1126" s="1"/>
      <c r="CF1126" s="1"/>
      <c r="CG1126" s="1"/>
      <c r="CH1126" s="1"/>
      <c r="CI1126" s="1"/>
      <c r="CJ1126" s="1"/>
      <c r="CK1126" s="1"/>
      <c r="CL1126" s="1"/>
      <c r="CM1126" s="1"/>
      <c r="CN1126" s="1"/>
      <c r="CO1126" s="1"/>
      <c r="CP1126" s="1"/>
      <c r="CQ1126" s="1"/>
      <c r="CR1126" s="1"/>
      <c r="CS1126" s="1"/>
      <c r="CT1126" s="1"/>
      <c r="CU1126" s="114"/>
      <c r="CV1126" s="1"/>
      <c r="CW1126" s="1"/>
      <c r="CX1126" s="1"/>
      <c r="CY1126" s="1"/>
      <c r="CZ1126" s="1"/>
      <c r="DA1126" s="1"/>
      <c r="DB1126" s="1"/>
      <c r="DC1126" s="1"/>
      <c r="DD1126" s="1"/>
      <c r="DE1126" s="1"/>
      <c r="DF1126" s="1"/>
      <c r="DG1126" s="1"/>
      <c r="DH1126" s="1"/>
      <c r="DI1126" s="1"/>
      <c r="DJ1126" s="1"/>
      <c r="DK1126" s="1"/>
      <c r="DL1126" s="1"/>
      <c r="DM1126" s="1"/>
      <c r="DN1126" s="1"/>
      <c r="DO1126" s="1"/>
      <c r="DP1126" s="1"/>
    </row>
    <row r="1127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14"/>
      <c r="X1127" s="114"/>
      <c r="Y1127" s="114"/>
      <c r="Z1127" s="114"/>
      <c r="AA1127" s="305"/>
      <c r="AB1127" s="305"/>
      <c r="AC1127" s="305"/>
      <c r="AD1127" s="305"/>
      <c r="AE1127" s="305"/>
      <c r="AF1127" s="305"/>
      <c r="AG1127" s="305"/>
      <c r="AH1127" s="305"/>
      <c r="AI1127" s="305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  <c r="BX1127" s="1"/>
      <c r="BY1127" s="1"/>
      <c r="BZ1127" s="1"/>
      <c r="CA1127" s="1"/>
      <c r="CB1127" s="1"/>
      <c r="CC1127" s="1"/>
      <c r="CD1127" s="1"/>
      <c r="CE1127" s="1"/>
      <c r="CF1127" s="1"/>
      <c r="CG1127" s="1"/>
      <c r="CH1127" s="1"/>
      <c r="CI1127" s="1"/>
      <c r="CJ1127" s="1"/>
      <c r="CK1127" s="1"/>
      <c r="CL1127" s="1"/>
      <c r="CM1127" s="1"/>
      <c r="CN1127" s="1"/>
      <c r="CO1127" s="1"/>
      <c r="CP1127" s="1"/>
      <c r="CQ1127" s="1"/>
      <c r="CR1127" s="1"/>
      <c r="CS1127" s="1"/>
      <c r="CT1127" s="1"/>
      <c r="CU1127" s="114"/>
      <c r="CV1127" s="1"/>
      <c r="CW1127" s="1"/>
      <c r="CX1127" s="1"/>
      <c r="CY1127" s="1"/>
      <c r="CZ1127" s="1"/>
      <c r="DA1127" s="1"/>
      <c r="DB1127" s="1"/>
      <c r="DC1127" s="1"/>
      <c r="DD1127" s="1"/>
      <c r="DE1127" s="1"/>
      <c r="DF1127" s="1"/>
      <c r="DG1127" s="1"/>
      <c r="DH1127" s="1"/>
      <c r="DI1127" s="1"/>
      <c r="DJ1127" s="1"/>
      <c r="DK1127" s="1"/>
      <c r="DL1127" s="1"/>
      <c r="DM1127" s="1"/>
      <c r="DN1127" s="1"/>
      <c r="DO1127" s="1"/>
      <c r="DP1127" s="1"/>
    </row>
    <row r="1128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14"/>
      <c r="X1128" s="114"/>
      <c r="Y1128" s="114"/>
      <c r="Z1128" s="114"/>
      <c r="AA1128" s="305"/>
      <c r="AB1128" s="305"/>
      <c r="AC1128" s="305"/>
      <c r="AD1128" s="305"/>
      <c r="AE1128" s="305"/>
      <c r="AF1128" s="305"/>
      <c r="AG1128" s="305"/>
      <c r="AH1128" s="305"/>
      <c r="AI1128" s="305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  <c r="BX1128" s="1"/>
      <c r="BY1128" s="1"/>
      <c r="BZ1128" s="1"/>
      <c r="CA1128" s="1"/>
      <c r="CB1128" s="1"/>
      <c r="CC1128" s="1"/>
      <c r="CD1128" s="1"/>
      <c r="CE1128" s="1"/>
      <c r="CF1128" s="1"/>
      <c r="CG1128" s="1"/>
      <c r="CH1128" s="1"/>
      <c r="CI1128" s="1"/>
      <c r="CJ1128" s="1"/>
      <c r="CK1128" s="1"/>
      <c r="CL1128" s="1"/>
      <c r="CM1128" s="1"/>
      <c r="CN1128" s="1"/>
      <c r="CO1128" s="1"/>
      <c r="CP1128" s="1"/>
      <c r="CQ1128" s="1"/>
      <c r="CR1128" s="1"/>
      <c r="CS1128" s="1"/>
      <c r="CT1128" s="1"/>
      <c r="CU1128" s="114"/>
      <c r="CV1128" s="1"/>
      <c r="CW1128" s="1"/>
      <c r="CX1128" s="1"/>
      <c r="CY1128" s="1"/>
      <c r="CZ1128" s="1"/>
      <c r="DA1128" s="1"/>
      <c r="DB1128" s="1"/>
      <c r="DC1128" s="1"/>
      <c r="DD1128" s="1"/>
      <c r="DE1128" s="1"/>
      <c r="DF1128" s="1"/>
      <c r="DG1128" s="1"/>
      <c r="DH1128" s="1"/>
      <c r="DI1128" s="1"/>
      <c r="DJ1128" s="1"/>
      <c r="DK1128" s="1"/>
      <c r="DL1128" s="1"/>
      <c r="DM1128" s="1"/>
      <c r="DN1128" s="1"/>
      <c r="DO1128" s="1"/>
      <c r="DP1128" s="1"/>
    </row>
    <row r="1129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14"/>
      <c r="X1129" s="114"/>
      <c r="Y1129" s="114"/>
      <c r="Z1129" s="114"/>
      <c r="AA1129" s="305"/>
      <c r="AB1129" s="305"/>
      <c r="AC1129" s="305"/>
      <c r="AD1129" s="305"/>
      <c r="AE1129" s="305"/>
      <c r="AF1129" s="305"/>
      <c r="AG1129" s="305"/>
      <c r="AH1129" s="305"/>
      <c r="AI1129" s="305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  <c r="BX1129" s="1"/>
      <c r="BY1129" s="1"/>
      <c r="BZ1129" s="1"/>
      <c r="CA1129" s="1"/>
      <c r="CB1129" s="1"/>
      <c r="CC1129" s="1"/>
      <c r="CD1129" s="1"/>
      <c r="CE1129" s="1"/>
      <c r="CF1129" s="1"/>
      <c r="CG1129" s="1"/>
      <c r="CH1129" s="1"/>
      <c r="CI1129" s="1"/>
      <c r="CJ1129" s="1"/>
      <c r="CK1129" s="1"/>
      <c r="CL1129" s="1"/>
      <c r="CM1129" s="1"/>
      <c r="CN1129" s="1"/>
      <c r="CO1129" s="1"/>
      <c r="CP1129" s="1"/>
      <c r="CQ1129" s="1"/>
      <c r="CR1129" s="1"/>
      <c r="CS1129" s="1"/>
      <c r="CT1129" s="1"/>
      <c r="CU1129" s="114"/>
      <c r="CV1129" s="1"/>
      <c r="CW1129" s="1"/>
      <c r="CX1129" s="1"/>
      <c r="CY1129" s="1"/>
      <c r="CZ1129" s="1"/>
      <c r="DA1129" s="1"/>
      <c r="DB1129" s="1"/>
      <c r="DC1129" s="1"/>
      <c r="DD1129" s="1"/>
      <c r="DE1129" s="1"/>
      <c r="DF1129" s="1"/>
      <c r="DG1129" s="1"/>
      <c r="DH1129" s="1"/>
      <c r="DI1129" s="1"/>
      <c r="DJ1129" s="1"/>
      <c r="DK1129" s="1"/>
      <c r="DL1129" s="1"/>
      <c r="DM1129" s="1"/>
      <c r="DN1129" s="1"/>
      <c r="DO1129" s="1"/>
      <c r="DP1129" s="1"/>
    </row>
    <row r="1130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14"/>
      <c r="X1130" s="114"/>
      <c r="Y1130" s="114"/>
      <c r="Z1130" s="114"/>
      <c r="AA1130" s="305"/>
      <c r="AB1130" s="305"/>
      <c r="AC1130" s="305"/>
      <c r="AD1130" s="305"/>
      <c r="AE1130" s="305"/>
      <c r="AF1130" s="305"/>
      <c r="AG1130" s="305"/>
      <c r="AH1130" s="305"/>
      <c r="AI1130" s="305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  <c r="BX1130" s="1"/>
      <c r="BY1130" s="1"/>
      <c r="BZ1130" s="1"/>
      <c r="CA1130" s="1"/>
      <c r="CB1130" s="1"/>
      <c r="CC1130" s="1"/>
      <c r="CD1130" s="1"/>
      <c r="CE1130" s="1"/>
      <c r="CF1130" s="1"/>
      <c r="CG1130" s="1"/>
      <c r="CH1130" s="1"/>
      <c r="CI1130" s="1"/>
      <c r="CJ1130" s="1"/>
      <c r="CK1130" s="1"/>
      <c r="CL1130" s="1"/>
      <c r="CM1130" s="1"/>
      <c r="CN1130" s="1"/>
      <c r="CO1130" s="1"/>
      <c r="CP1130" s="1"/>
      <c r="CQ1130" s="1"/>
      <c r="CR1130" s="1"/>
      <c r="CS1130" s="1"/>
      <c r="CT1130" s="1"/>
      <c r="CU1130" s="114"/>
      <c r="CV1130" s="1"/>
      <c r="CW1130" s="1"/>
      <c r="CX1130" s="1"/>
      <c r="CY1130" s="1"/>
      <c r="CZ1130" s="1"/>
      <c r="DA1130" s="1"/>
      <c r="DB1130" s="1"/>
      <c r="DC1130" s="1"/>
      <c r="DD1130" s="1"/>
      <c r="DE1130" s="1"/>
      <c r="DF1130" s="1"/>
      <c r="DG1130" s="1"/>
      <c r="DH1130" s="1"/>
      <c r="DI1130" s="1"/>
      <c r="DJ1130" s="1"/>
      <c r="DK1130" s="1"/>
      <c r="DL1130" s="1"/>
      <c r="DM1130" s="1"/>
      <c r="DN1130" s="1"/>
      <c r="DO1130" s="1"/>
      <c r="DP1130" s="1"/>
    </row>
    <row r="113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14"/>
      <c r="X1131" s="114"/>
      <c r="Y1131" s="114"/>
      <c r="Z1131" s="114"/>
      <c r="AA1131" s="305"/>
      <c r="AB1131" s="305"/>
      <c r="AC1131" s="305"/>
      <c r="AD1131" s="305"/>
      <c r="AE1131" s="305"/>
      <c r="AF1131" s="305"/>
      <c r="AG1131" s="305"/>
      <c r="AH1131" s="305"/>
      <c r="AI1131" s="305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  <c r="BZ1131" s="1"/>
      <c r="CA1131" s="1"/>
      <c r="CB1131" s="1"/>
      <c r="CC1131" s="1"/>
      <c r="CD1131" s="1"/>
      <c r="CE1131" s="1"/>
      <c r="CF1131" s="1"/>
      <c r="CG1131" s="1"/>
      <c r="CH1131" s="1"/>
      <c r="CI1131" s="1"/>
      <c r="CJ1131" s="1"/>
      <c r="CK1131" s="1"/>
      <c r="CL1131" s="1"/>
      <c r="CM1131" s="1"/>
      <c r="CN1131" s="1"/>
      <c r="CO1131" s="1"/>
      <c r="CP1131" s="1"/>
      <c r="CQ1131" s="1"/>
      <c r="CR1131" s="1"/>
      <c r="CS1131" s="1"/>
      <c r="CT1131" s="1"/>
      <c r="CU1131" s="114"/>
      <c r="CV1131" s="1"/>
      <c r="CW1131" s="1"/>
      <c r="CX1131" s="1"/>
      <c r="CY1131" s="1"/>
      <c r="CZ1131" s="1"/>
      <c r="DA1131" s="1"/>
      <c r="DB1131" s="1"/>
      <c r="DC1131" s="1"/>
      <c r="DD1131" s="1"/>
      <c r="DE1131" s="1"/>
      <c r="DF1131" s="1"/>
      <c r="DG1131" s="1"/>
      <c r="DH1131" s="1"/>
      <c r="DI1131" s="1"/>
      <c r="DJ1131" s="1"/>
      <c r="DK1131" s="1"/>
      <c r="DL1131" s="1"/>
      <c r="DM1131" s="1"/>
      <c r="DN1131" s="1"/>
      <c r="DO1131" s="1"/>
      <c r="DP1131" s="1"/>
    </row>
    <row r="113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14"/>
      <c r="X1132" s="114"/>
      <c r="Y1132" s="114"/>
      <c r="Z1132" s="114"/>
      <c r="AA1132" s="305"/>
      <c r="AB1132" s="305"/>
      <c r="AC1132" s="305"/>
      <c r="AD1132" s="305"/>
      <c r="AE1132" s="305"/>
      <c r="AF1132" s="305"/>
      <c r="AG1132" s="305"/>
      <c r="AH1132" s="305"/>
      <c r="AI1132" s="305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  <c r="BX1132" s="1"/>
      <c r="BY1132" s="1"/>
      <c r="BZ1132" s="1"/>
      <c r="CA1132" s="1"/>
      <c r="CB1132" s="1"/>
      <c r="CC1132" s="1"/>
      <c r="CD1132" s="1"/>
      <c r="CE1132" s="1"/>
      <c r="CF1132" s="1"/>
      <c r="CG1132" s="1"/>
      <c r="CH1132" s="1"/>
      <c r="CI1132" s="1"/>
      <c r="CJ1132" s="1"/>
      <c r="CK1132" s="1"/>
      <c r="CL1132" s="1"/>
      <c r="CM1132" s="1"/>
      <c r="CN1132" s="1"/>
      <c r="CO1132" s="1"/>
      <c r="CP1132" s="1"/>
      <c r="CQ1132" s="1"/>
      <c r="CR1132" s="1"/>
      <c r="CS1132" s="1"/>
      <c r="CT1132" s="1"/>
      <c r="CU1132" s="114"/>
      <c r="CV1132" s="1"/>
      <c r="CW1132" s="1"/>
      <c r="CX1132" s="1"/>
      <c r="CY1132" s="1"/>
      <c r="CZ1132" s="1"/>
      <c r="DA1132" s="1"/>
      <c r="DB1132" s="1"/>
      <c r="DC1132" s="1"/>
      <c r="DD1132" s="1"/>
      <c r="DE1132" s="1"/>
      <c r="DF1132" s="1"/>
      <c r="DG1132" s="1"/>
      <c r="DH1132" s="1"/>
      <c r="DI1132" s="1"/>
      <c r="DJ1132" s="1"/>
      <c r="DK1132" s="1"/>
      <c r="DL1132" s="1"/>
      <c r="DM1132" s="1"/>
      <c r="DN1132" s="1"/>
      <c r="DO1132" s="1"/>
      <c r="DP1132" s="1"/>
    </row>
    <row r="113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14"/>
      <c r="X1133" s="114"/>
      <c r="Y1133" s="114"/>
      <c r="Z1133" s="114"/>
      <c r="AA1133" s="305"/>
      <c r="AB1133" s="305"/>
      <c r="AC1133" s="305"/>
      <c r="AD1133" s="305"/>
      <c r="AE1133" s="305"/>
      <c r="AF1133" s="305"/>
      <c r="AG1133" s="305"/>
      <c r="AH1133" s="305"/>
      <c r="AI1133" s="305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  <c r="BX1133" s="1"/>
      <c r="BY1133" s="1"/>
      <c r="BZ1133" s="1"/>
      <c r="CA1133" s="1"/>
      <c r="CB1133" s="1"/>
      <c r="CC1133" s="1"/>
      <c r="CD1133" s="1"/>
      <c r="CE1133" s="1"/>
      <c r="CF1133" s="1"/>
      <c r="CG1133" s="1"/>
      <c r="CH1133" s="1"/>
      <c r="CI1133" s="1"/>
      <c r="CJ1133" s="1"/>
      <c r="CK1133" s="1"/>
      <c r="CL1133" s="1"/>
      <c r="CM1133" s="1"/>
      <c r="CN1133" s="1"/>
      <c r="CO1133" s="1"/>
      <c r="CP1133" s="1"/>
      <c r="CQ1133" s="1"/>
      <c r="CR1133" s="1"/>
      <c r="CS1133" s="1"/>
      <c r="CT1133" s="1"/>
      <c r="CU1133" s="114"/>
      <c r="CV1133" s="1"/>
      <c r="CW1133" s="1"/>
      <c r="CX1133" s="1"/>
      <c r="CY1133" s="1"/>
      <c r="CZ1133" s="1"/>
      <c r="DA1133" s="1"/>
      <c r="DB1133" s="1"/>
      <c r="DC1133" s="1"/>
      <c r="DD1133" s="1"/>
      <c r="DE1133" s="1"/>
      <c r="DF1133" s="1"/>
      <c r="DG1133" s="1"/>
      <c r="DH1133" s="1"/>
      <c r="DI1133" s="1"/>
      <c r="DJ1133" s="1"/>
      <c r="DK1133" s="1"/>
      <c r="DL1133" s="1"/>
      <c r="DM1133" s="1"/>
      <c r="DN1133" s="1"/>
      <c r="DO1133" s="1"/>
      <c r="DP1133" s="1"/>
    </row>
    <row r="1134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14"/>
      <c r="X1134" s="114"/>
      <c r="Y1134" s="114"/>
      <c r="Z1134" s="114"/>
      <c r="AA1134" s="305"/>
      <c r="AB1134" s="305"/>
      <c r="AC1134" s="305"/>
      <c r="AD1134" s="305"/>
      <c r="AE1134" s="305"/>
      <c r="AF1134" s="305"/>
      <c r="AG1134" s="305"/>
      <c r="AH1134" s="305"/>
      <c r="AI1134" s="305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  <c r="BX1134" s="1"/>
      <c r="BY1134" s="1"/>
      <c r="BZ1134" s="1"/>
      <c r="CA1134" s="1"/>
      <c r="CB1134" s="1"/>
      <c r="CC1134" s="1"/>
      <c r="CD1134" s="1"/>
      <c r="CE1134" s="1"/>
      <c r="CF1134" s="1"/>
      <c r="CG1134" s="1"/>
      <c r="CH1134" s="1"/>
      <c r="CI1134" s="1"/>
      <c r="CJ1134" s="1"/>
      <c r="CK1134" s="1"/>
      <c r="CL1134" s="1"/>
      <c r="CM1134" s="1"/>
      <c r="CN1134" s="1"/>
      <c r="CO1134" s="1"/>
      <c r="CP1134" s="1"/>
      <c r="CQ1134" s="1"/>
      <c r="CR1134" s="1"/>
      <c r="CS1134" s="1"/>
      <c r="CT1134" s="1"/>
      <c r="CU1134" s="114"/>
      <c r="CV1134" s="1"/>
      <c r="CW1134" s="1"/>
      <c r="CX1134" s="1"/>
      <c r="CY1134" s="1"/>
      <c r="CZ1134" s="1"/>
      <c r="DA1134" s="1"/>
      <c r="DB1134" s="1"/>
      <c r="DC1134" s="1"/>
      <c r="DD1134" s="1"/>
      <c r="DE1134" s="1"/>
      <c r="DF1134" s="1"/>
      <c r="DG1134" s="1"/>
      <c r="DH1134" s="1"/>
      <c r="DI1134" s="1"/>
      <c r="DJ1134" s="1"/>
      <c r="DK1134" s="1"/>
      <c r="DL1134" s="1"/>
      <c r="DM1134" s="1"/>
      <c r="DN1134" s="1"/>
      <c r="DO1134" s="1"/>
      <c r="DP1134" s="1"/>
    </row>
    <row r="113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14"/>
      <c r="X1135" s="114"/>
      <c r="Y1135" s="114"/>
      <c r="Z1135" s="114"/>
      <c r="AA1135" s="305"/>
      <c r="AB1135" s="305"/>
      <c r="AC1135" s="305"/>
      <c r="AD1135" s="305"/>
      <c r="AE1135" s="305"/>
      <c r="AF1135" s="305"/>
      <c r="AG1135" s="305"/>
      <c r="AH1135" s="305"/>
      <c r="AI1135" s="305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  <c r="BX1135" s="1"/>
      <c r="BY1135" s="1"/>
      <c r="BZ1135" s="1"/>
      <c r="CA1135" s="1"/>
      <c r="CB1135" s="1"/>
      <c r="CC1135" s="1"/>
      <c r="CD1135" s="1"/>
      <c r="CE1135" s="1"/>
      <c r="CF1135" s="1"/>
      <c r="CG1135" s="1"/>
      <c r="CH1135" s="1"/>
      <c r="CI1135" s="1"/>
      <c r="CJ1135" s="1"/>
      <c r="CK1135" s="1"/>
      <c r="CL1135" s="1"/>
      <c r="CM1135" s="1"/>
      <c r="CN1135" s="1"/>
      <c r="CO1135" s="1"/>
      <c r="CP1135" s="1"/>
      <c r="CQ1135" s="1"/>
      <c r="CR1135" s="1"/>
      <c r="CS1135" s="1"/>
      <c r="CT1135" s="1"/>
      <c r="CU1135" s="114"/>
      <c r="CV1135" s="1"/>
      <c r="CW1135" s="1"/>
      <c r="CX1135" s="1"/>
      <c r="CY1135" s="1"/>
      <c r="CZ1135" s="1"/>
      <c r="DA1135" s="1"/>
      <c r="DB1135" s="1"/>
      <c r="DC1135" s="1"/>
      <c r="DD1135" s="1"/>
      <c r="DE1135" s="1"/>
      <c r="DF1135" s="1"/>
      <c r="DG1135" s="1"/>
      <c r="DH1135" s="1"/>
      <c r="DI1135" s="1"/>
      <c r="DJ1135" s="1"/>
      <c r="DK1135" s="1"/>
      <c r="DL1135" s="1"/>
      <c r="DM1135" s="1"/>
      <c r="DN1135" s="1"/>
      <c r="DO1135" s="1"/>
      <c r="DP1135" s="1"/>
    </row>
    <row r="1136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14"/>
      <c r="X1136" s="114"/>
      <c r="Y1136" s="114"/>
      <c r="Z1136" s="114"/>
      <c r="AA1136" s="305"/>
      <c r="AB1136" s="305"/>
      <c r="AC1136" s="305"/>
      <c r="AD1136" s="305"/>
      <c r="AE1136" s="305"/>
      <c r="AF1136" s="305"/>
      <c r="AG1136" s="305"/>
      <c r="AH1136" s="305"/>
      <c r="AI1136" s="305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  <c r="BX1136" s="1"/>
      <c r="BY1136" s="1"/>
      <c r="BZ1136" s="1"/>
      <c r="CA1136" s="1"/>
      <c r="CB1136" s="1"/>
      <c r="CC1136" s="1"/>
      <c r="CD1136" s="1"/>
      <c r="CE1136" s="1"/>
      <c r="CF1136" s="1"/>
      <c r="CG1136" s="1"/>
      <c r="CH1136" s="1"/>
      <c r="CI1136" s="1"/>
      <c r="CJ1136" s="1"/>
      <c r="CK1136" s="1"/>
      <c r="CL1136" s="1"/>
      <c r="CM1136" s="1"/>
      <c r="CN1136" s="1"/>
      <c r="CO1136" s="1"/>
      <c r="CP1136" s="1"/>
      <c r="CQ1136" s="1"/>
      <c r="CR1136" s="1"/>
      <c r="CS1136" s="1"/>
      <c r="CT1136" s="1"/>
      <c r="CU1136" s="114"/>
      <c r="CV1136" s="1"/>
      <c r="CW1136" s="1"/>
      <c r="CX1136" s="1"/>
      <c r="CY1136" s="1"/>
      <c r="CZ1136" s="1"/>
      <c r="DA1136" s="1"/>
      <c r="DB1136" s="1"/>
      <c r="DC1136" s="1"/>
      <c r="DD1136" s="1"/>
      <c r="DE1136" s="1"/>
      <c r="DF1136" s="1"/>
      <c r="DG1136" s="1"/>
      <c r="DH1136" s="1"/>
      <c r="DI1136" s="1"/>
      <c r="DJ1136" s="1"/>
      <c r="DK1136" s="1"/>
      <c r="DL1136" s="1"/>
      <c r="DM1136" s="1"/>
      <c r="DN1136" s="1"/>
      <c r="DO1136" s="1"/>
      <c r="DP1136" s="1"/>
    </row>
    <row r="1137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14"/>
      <c r="X1137" s="114"/>
      <c r="Y1137" s="114"/>
      <c r="Z1137" s="114"/>
      <c r="AA1137" s="305"/>
      <c r="AB1137" s="305"/>
      <c r="AC1137" s="305"/>
      <c r="AD1137" s="305"/>
      <c r="AE1137" s="305"/>
      <c r="AF1137" s="305"/>
      <c r="AG1137" s="305"/>
      <c r="AH1137" s="305"/>
      <c r="AI1137" s="305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  <c r="CE1137" s="1"/>
      <c r="CF1137" s="1"/>
      <c r="CG1137" s="1"/>
      <c r="CH1137" s="1"/>
      <c r="CI1137" s="1"/>
      <c r="CJ1137" s="1"/>
      <c r="CK1137" s="1"/>
      <c r="CL1137" s="1"/>
      <c r="CM1137" s="1"/>
      <c r="CN1137" s="1"/>
      <c r="CO1137" s="1"/>
      <c r="CP1137" s="1"/>
      <c r="CQ1137" s="1"/>
      <c r="CR1137" s="1"/>
      <c r="CS1137" s="1"/>
      <c r="CT1137" s="1"/>
      <c r="CU1137" s="114"/>
      <c r="CV1137" s="1"/>
      <c r="CW1137" s="1"/>
      <c r="CX1137" s="1"/>
      <c r="CY1137" s="1"/>
      <c r="CZ1137" s="1"/>
      <c r="DA1137" s="1"/>
      <c r="DB1137" s="1"/>
      <c r="DC1137" s="1"/>
      <c r="DD1137" s="1"/>
      <c r="DE1137" s="1"/>
      <c r="DF1137" s="1"/>
      <c r="DG1137" s="1"/>
      <c r="DH1137" s="1"/>
      <c r="DI1137" s="1"/>
      <c r="DJ1137" s="1"/>
      <c r="DK1137" s="1"/>
      <c r="DL1137" s="1"/>
      <c r="DM1137" s="1"/>
      <c r="DN1137" s="1"/>
      <c r="DO1137" s="1"/>
      <c r="DP1137" s="1"/>
    </row>
    <row r="1138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14"/>
      <c r="X1138" s="114"/>
      <c r="Y1138" s="114"/>
      <c r="Z1138" s="114"/>
      <c r="AA1138" s="305"/>
      <c r="AB1138" s="305"/>
      <c r="AC1138" s="305"/>
      <c r="AD1138" s="305"/>
      <c r="AE1138" s="305"/>
      <c r="AF1138" s="305"/>
      <c r="AG1138" s="305"/>
      <c r="AH1138" s="305"/>
      <c r="AI1138" s="305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  <c r="CF1138" s="1"/>
      <c r="CG1138" s="1"/>
      <c r="CH1138" s="1"/>
      <c r="CI1138" s="1"/>
      <c r="CJ1138" s="1"/>
      <c r="CK1138" s="1"/>
      <c r="CL1138" s="1"/>
      <c r="CM1138" s="1"/>
      <c r="CN1138" s="1"/>
      <c r="CO1138" s="1"/>
      <c r="CP1138" s="1"/>
      <c r="CQ1138" s="1"/>
      <c r="CR1138" s="1"/>
      <c r="CS1138" s="1"/>
      <c r="CT1138" s="1"/>
      <c r="CU1138" s="114"/>
      <c r="CV1138" s="1"/>
      <c r="CW1138" s="1"/>
      <c r="CX1138" s="1"/>
      <c r="CY1138" s="1"/>
      <c r="CZ1138" s="1"/>
      <c r="DA1138" s="1"/>
      <c r="DB1138" s="1"/>
      <c r="DC1138" s="1"/>
      <c r="DD1138" s="1"/>
      <c r="DE1138" s="1"/>
      <c r="DF1138" s="1"/>
      <c r="DG1138" s="1"/>
      <c r="DH1138" s="1"/>
      <c r="DI1138" s="1"/>
      <c r="DJ1138" s="1"/>
      <c r="DK1138" s="1"/>
      <c r="DL1138" s="1"/>
      <c r="DM1138" s="1"/>
      <c r="DN1138" s="1"/>
      <c r="DO1138" s="1"/>
      <c r="DP1138" s="1"/>
    </row>
    <row r="1139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14"/>
      <c r="X1139" s="114"/>
      <c r="Y1139" s="114"/>
      <c r="Z1139" s="114"/>
      <c r="AA1139" s="305"/>
      <c r="AB1139" s="305"/>
      <c r="AC1139" s="305"/>
      <c r="AD1139" s="305"/>
      <c r="AE1139" s="305"/>
      <c r="AF1139" s="305"/>
      <c r="AG1139" s="305"/>
      <c r="AH1139" s="305"/>
      <c r="AI1139" s="305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  <c r="BX1139" s="1"/>
      <c r="BY1139" s="1"/>
      <c r="BZ1139" s="1"/>
      <c r="CA1139" s="1"/>
      <c r="CB1139" s="1"/>
      <c r="CC1139" s="1"/>
      <c r="CD1139" s="1"/>
      <c r="CE1139" s="1"/>
      <c r="CF1139" s="1"/>
      <c r="CG1139" s="1"/>
      <c r="CH1139" s="1"/>
      <c r="CI1139" s="1"/>
      <c r="CJ1139" s="1"/>
      <c r="CK1139" s="1"/>
      <c r="CL1139" s="1"/>
      <c r="CM1139" s="1"/>
      <c r="CN1139" s="1"/>
      <c r="CO1139" s="1"/>
      <c r="CP1139" s="1"/>
      <c r="CQ1139" s="1"/>
      <c r="CR1139" s="1"/>
      <c r="CS1139" s="1"/>
      <c r="CT1139" s="1"/>
      <c r="CU1139" s="114"/>
      <c r="CV1139" s="1"/>
      <c r="CW1139" s="1"/>
      <c r="CX1139" s="1"/>
      <c r="CY1139" s="1"/>
      <c r="CZ1139" s="1"/>
      <c r="DA1139" s="1"/>
      <c r="DB1139" s="1"/>
      <c r="DC1139" s="1"/>
      <c r="DD1139" s="1"/>
      <c r="DE1139" s="1"/>
      <c r="DF1139" s="1"/>
      <c r="DG1139" s="1"/>
      <c r="DH1139" s="1"/>
      <c r="DI1139" s="1"/>
      <c r="DJ1139" s="1"/>
      <c r="DK1139" s="1"/>
      <c r="DL1139" s="1"/>
      <c r="DM1139" s="1"/>
      <c r="DN1139" s="1"/>
      <c r="DO1139" s="1"/>
      <c r="DP1139" s="1"/>
    </row>
    <row r="1140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14"/>
      <c r="X1140" s="114"/>
      <c r="Y1140" s="114"/>
      <c r="Z1140" s="114"/>
      <c r="AA1140" s="305"/>
      <c r="AB1140" s="305"/>
      <c r="AC1140" s="305"/>
      <c r="AD1140" s="305"/>
      <c r="AE1140" s="305"/>
      <c r="AF1140" s="305"/>
      <c r="AG1140" s="305"/>
      <c r="AH1140" s="305"/>
      <c r="AI1140" s="305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  <c r="BX1140" s="1"/>
      <c r="BY1140" s="1"/>
      <c r="BZ1140" s="1"/>
      <c r="CA1140" s="1"/>
      <c r="CB1140" s="1"/>
      <c r="CC1140" s="1"/>
      <c r="CD1140" s="1"/>
      <c r="CE1140" s="1"/>
      <c r="CF1140" s="1"/>
      <c r="CG1140" s="1"/>
      <c r="CH1140" s="1"/>
      <c r="CI1140" s="1"/>
      <c r="CJ1140" s="1"/>
      <c r="CK1140" s="1"/>
      <c r="CL1140" s="1"/>
      <c r="CM1140" s="1"/>
      <c r="CN1140" s="1"/>
      <c r="CO1140" s="1"/>
      <c r="CP1140" s="1"/>
      <c r="CQ1140" s="1"/>
      <c r="CR1140" s="1"/>
      <c r="CS1140" s="1"/>
      <c r="CT1140" s="1"/>
      <c r="CU1140" s="114"/>
      <c r="CV1140" s="1"/>
      <c r="CW1140" s="1"/>
      <c r="CX1140" s="1"/>
      <c r="CY1140" s="1"/>
      <c r="CZ1140" s="1"/>
      <c r="DA1140" s="1"/>
      <c r="DB1140" s="1"/>
      <c r="DC1140" s="1"/>
      <c r="DD1140" s="1"/>
      <c r="DE1140" s="1"/>
      <c r="DF1140" s="1"/>
      <c r="DG1140" s="1"/>
      <c r="DH1140" s="1"/>
      <c r="DI1140" s="1"/>
      <c r="DJ1140" s="1"/>
      <c r="DK1140" s="1"/>
      <c r="DL1140" s="1"/>
      <c r="DM1140" s="1"/>
      <c r="DN1140" s="1"/>
      <c r="DO1140" s="1"/>
      <c r="DP1140" s="1"/>
    </row>
    <row r="114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14"/>
      <c r="X1141" s="114"/>
      <c r="Y1141" s="114"/>
      <c r="Z1141" s="114"/>
      <c r="AA1141" s="305"/>
      <c r="AB1141" s="305"/>
      <c r="AC1141" s="305"/>
      <c r="AD1141" s="305"/>
      <c r="AE1141" s="305"/>
      <c r="AF1141" s="305"/>
      <c r="AG1141" s="305"/>
      <c r="AH1141" s="305"/>
      <c r="AI1141" s="305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  <c r="BX1141" s="1"/>
      <c r="BY1141" s="1"/>
      <c r="BZ1141" s="1"/>
      <c r="CA1141" s="1"/>
      <c r="CB1141" s="1"/>
      <c r="CC1141" s="1"/>
      <c r="CD1141" s="1"/>
      <c r="CE1141" s="1"/>
      <c r="CF1141" s="1"/>
      <c r="CG1141" s="1"/>
      <c r="CH1141" s="1"/>
      <c r="CI1141" s="1"/>
      <c r="CJ1141" s="1"/>
      <c r="CK1141" s="1"/>
      <c r="CL1141" s="1"/>
      <c r="CM1141" s="1"/>
      <c r="CN1141" s="1"/>
      <c r="CO1141" s="1"/>
      <c r="CP1141" s="1"/>
      <c r="CQ1141" s="1"/>
      <c r="CR1141" s="1"/>
      <c r="CS1141" s="1"/>
      <c r="CT1141" s="1"/>
      <c r="CU1141" s="114"/>
      <c r="CV1141" s="1"/>
      <c r="CW1141" s="1"/>
      <c r="CX1141" s="1"/>
      <c r="CY1141" s="1"/>
      <c r="CZ1141" s="1"/>
      <c r="DA1141" s="1"/>
      <c r="DB1141" s="1"/>
      <c r="DC1141" s="1"/>
      <c r="DD1141" s="1"/>
      <c r="DE1141" s="1"/>
      <c r="DF1141" s="1"/>
      <c r="DG1141" s="1"/>
      <c r="DH1141" s="1"/>
      <c r="DI1141" s="1"/>
      <c r="DJ1141" s="1"/>
      <c r="DK1141" s="1"/>
      <c r="DL1141" s="1"/>
      <c r="DM1141" s="1"/>
      <c r="DN1141" s="1"/>
      <c r="DO1141" s="1"/>
      <c r="DP1141" s="1"/>
    </row>
    <row r="114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14"/>
      <c r="X1142" s="114"/>
      <c r="Y1142" s="114"/>
      <c r="Z1142" s="114"/>
      <c r="AA1142" s="305"/>
      <c r="AB1142" s="305"/>
      <c r="AC1142" s="305"/>
      <c r="AD1142" s="305"/>
      <c r="AE1142" s="305"/>
      <c r="AF1142" s="305"/>
      <c r="AG1142" s="305"/>
      <c r="AH1142" s="305"/>
      <c r="AI1142" s="305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  <c r="BX1142" s="1"/>
      <c r="BY1142" s="1"/>
      <c r="BZ1142" s="1"/>
      <c r="CA1142" s="1"/>
      <c r="CB1142" s="1"/>
      <c r="CC1142" s="1"/>
      <c r="CD1142" s="1"/>
      <c r="CE1142" s="1"/>
      <c r="CF1142" s="1"/>
      <c r="CG1142" s="1"/>
      <c r="CH1142" s="1"/>
      <c r="CI1142" s="1"/>
      <c r="CJ1142" s="1"/>
      <c r="CK1142" s="1"/>
      <c r="CL1142" s="1"/>
      <c r="CM1142" s="1"/>
      <c r="CN1142" s="1"/>
      <c r="CO1142" s="1"/>
      <c r="CP1142" s="1"/>
      <c r="CQ1142" s="1"/>
      <c r="CR1142" s="1"/>
      <c r="CS1142" s="1"/>
      <c r="CT1142" s="1"/>
      <c r="CU1142" s="114"/>
      <c r="CV1142" s="1"/>
      <c r="CW1142" s="1"/>
      <c r="CX1142" s="1"/>
      <c r="CY1142" s="1"/>
      <c r="CZ1142" s="1"/>
      <c r="DA1142" s="1"/>
      <c r="DB1142" s="1"/>
      <c r="DC1142" s="1"/>
      <c r="DD1142" s="1"/>
      <c r="DE1142" s="1"/>
      <c r="DF1142" s="1"/>
      <c r="DG1142" s="1"/>
      <c r="DH1142" s="1"/>
      <c r="DI1142" s="1"/>
      <c r="DJ1142" s="1"/>
      <c r="DK1142" s="1"/>
      <c r="DL1142" s="1"/>
      <c r="DM1142" s="1"/>
      <c r="DN1142" s="1"/>
      <c r="DO1142" s="1"/>
      <c r="DP1142" s="1"/>
    </row>
    <row r="114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14"/>
      <c r="X1143" s="114"/>
      <c r="Y1143" s="114"/>
      <c r="Z1143" s="114"/>
      <c r="AA1143" s="305"/>
      <c r="AB1143" s="305"/>
      <c r="AC1143" s="305"/>
      <c r="AD1143" s="305"/>
      <c r="AE1143" s="305"/>
      <c r="AF1143" s="305"/>
      <c r="AG1143" s="305"/>
      <c r="AH1143" s="305"/>
      <c r="AI1143" s="305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1"/>
      <c r="BZ1143" s="1"/>
      <c r="CA1143" s="1"/>
      <c r="CB1143" s="1"/>
      <c r="CC1143" s="1"/>
      <c r="CD1143" s="1"/>
      <c r="CE1143" s="1"/>
      <c r="CF1143" s="1"/>
      <c r="CG1143" s="1"/>
      <c r="CH1143" s="1"/>
      <c r="CI1143" s="1"/>
      <c r="CJ1143" s="1"/>
      <c r="CK1143" s="1"/>
      <c r="CL1143" s="1"/>
      <c r="CM1143" s="1"/>
      <c r="CN1143" s="1"/>
      <c r="CO1143" s="1"/>
      <c r="CP1143" s="1"/>
      <c r="CQ1143" s="1"/>
      <c r="CR1143" s="1"/>
      <c r="CS1143" s="1"/>
      <c r="CT1143" s="1"/>
      <c r="CU1143" s="114"/>
      <c r="CV1143" s="1"/>
      <c r="CW1143" s="1"/>
      <c r="CX1143" s="1"/>
      <c r="CY1143" s="1"/>
      <c r="CZ1143" s="1"/>
      <c r="DA1143" s="1"/>
      <c r="DB1143" s="1"/>
      <c r="DC1143" s="1"/>
      <c r="DD1143" s="1"/>
      <c r="DE1143" s="1"/>
      <c r="DF1143" s="1"/>
      <c r="DG1143" s="1"/>
      <c r="DH1143" s="1"/>
      <c r="DI1143" s="1"/>
      <c r="DJ1143" s="1"/>
      <c r="DK1143" s="1"/>
      <c r="DL1143" s="1"/>
      <c r="DM1143" s="1"/>
      <c r="DN1143" s="1"/>
      <c r="DO1143" s="1"/>
      <c r="DP1143" s="1"/>
    </row>
    <row r="1144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14"/>
      <c r="X1144" s="114"/>
      <c r="Y1144" s="114"/>
      <c r="Z1144" s="114"/>
      <c r="AA1144" s="305"/>
      <c r="AB1144" s="305"/>
      <c r="AC1144" s="305"/>
      <c r="AD1144" s="305"/>
      <c r="AE1144" s="305"/>
      <c r="AF1144" s="305"/>
      <c r="AG1144" s="305"/>
      <c r="AH1144" s="305"/>
      <c r="AI1144" s="305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  <c r="BX1144" s="1"/>
      <c r="BY1144" s="1"/>
      <c r="BZ1144" s="1"/>
      <c r="CA1144" s="1"/>
      <c r="CB1144" s="1"/>
      <c r="CC1144" s="1"/>
      <c r="CD1144" s="1"/>
      <c r="CE1144" s="1"/>
      <c r="CF1144" s="1"/>
      <c r="CG1144" s="1"/>
      <c r="CH1144" s="1"/>
      <c r="CI1144" s="1"/>
      <c r="CJ1144" s="1"/>
      <c r="CK1144" s="1"/>
      <c r="CL1144" s="1"/>
      <c r="CM1144" s="1"/>
      <c r="CN1144" s="1"/>
      <c r="CO1144" s="1"/>
      <c r="CP1144" s="1"/>
      <c r="CQ1144" s="1"/>
      <c r="CR1144" s="1"/>
      <c r="CS1144" s="1"/>
      <c r="CT1144" s="1"/>
      <c r="CU1144" s="114"/>
      <c r="CV1144" s="1"/>
      <c r="CW1144" s="1"/>
      <c r="CX1144" s="1"/>
      <c r="CY1144" s="1"/>
      <c r="CZ1144" s="1"/>
      <c r="DA1144" s="1"/>
      <c r="DB1144" s="1"/>
      <c r="DC1144" s="1"/>
      <c r="DD1144" s="1"/>
      <c r="DE1144" s="1"/>
      <c r="DF1144" s="1"/>
      <c r="DG1144" s="1"/>
      <c r="DH1144" s="1"/>
      <c r="DI1144" s="1"/>
      <c r="DJ1144" s="1"/>
      <c r="DK1144" s="1"/>
      <c r="DL1144" s="1"/>
      <c r="DM1144" s="1"/>
      <c r="DN1144" s="1"/>
      <c r="DO1144" s="1"/>
      <c r="DP1144" s="1"/>
    </row>
    <row r="114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14"/>
      <c r="X1145" s="114"/>
      <c r="Y1145" s="114"/>
      <c r="Z1145" s="114"/>
      <c r="AA1145" s="305"/>
      <c r="AB1145" s="305"/>
      <c r="AC1145" s="305"/>
      <c r="AD1145" s="305"/>
      <c r="AE1145" s="305"/>
      <c r="AF1145" s="305"/>
      <c r="AG1145" s="305"/>
      <c r="AH1145" s="305"/>
      <c r="AI1145" s="305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  <c r="BX1145" s="1"/>
      <c r="BY1145" s="1"/>
      <c r="BZ1145" s="1"/>
      <c r="CA1145" s="1"/>
      <c r="CB1145" s="1"/>
      <c r="CC1145" s="1"/>
      <c r="CD1145" s="1"/>
      <c r="CE1145" s="1"/>
      <c r="CF1145" s="1"/>
      <c r="CG1145" s="1"/>
      <c r="CH1145" s="1"/>
      <c r="CI1145" s="1"/>
      <c r="CJ1145" s="1"/>
      <c r="CK1145" s="1"/>
      <c r="CL1145" s="1"/>
      <c r="CM1145" s="1"/>
      <c r="CN1145" s="1"/>
      <c r="CO1145" s="1"/>
      <c r="CP1145" s="1"/>
      <c r="CQ1145" s="1"/>
      <c r="CR1145" s="1"/>
      <c r="CS1145" s="1"/>
      <c r="CT1145" s="1"/>
      <c r="CU1145" s="114"/>
      <c r="CV1145" s="1"/>
      <c r="CW1145" s="1"/>
      <c r="CX1145" s="1"/>
      <c r="CY1145" s="1"/>
      <c r="CZ1145" s="1"/>
      <c r="DA1145" s="1"/>
      <c r="DB1145" s="1"/>
      <c r="DC1145" s="1"/>
      <c r="DD1145" s="1"/>
      <c r="DE1145" s="1"/>
      <c r="DF1145" s="1"/>
      <c r="DG1145" s="1"/>
      <c r="DH1145" s="1"/>
      <c r="DI1145" s="1"/>
      <c r="DJ1145" s="1"/>
      <c r="DK1145" s="1"/>
      <c r="DL1145" s="1"/>
      <c r="DM1145" s="1"/>
      <c r="DN1145" s="1"/>
      <c r="DO1145" s="1"/>
      <c r="DP1145" s="1"/>
    </row>
    <row r="1146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14"/>
      <c r="X1146" s="114"/>
      <c r="Y1146" s="114"/>
      <c r="Z1146" s="114"/>
      <c r="AA1146" s="305"/>
      <c r="AB1146" s="305"/>
      <c r="AC1146" s="305"/>
      <c r="AD1146" s="305"/>
      <c r="AE1146" s="305"/>
      <c r="AF1146" s="305"/>
      <c r="AG1146" s="305"/>
      <c r="AH1146" s="305"/>
      <c r="AI1146" s="305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  <c r="BX1146" s="1"/>
      <c r="BY1146" s="1"/>
      <c r="BZ1146" s="1"/>
      <c r="CA1146" s="1"/>
      <c r="CB1146" s="1"/>
      <c r="CC1146" s="1"/>
      <c r="CD1146" s="1"/>
      <c r="CE1146" s="1"/>
      <c r="CF1146" s="1"/>
      <c r="CG1146" s="1"/>
      <c r="CH1146" s="1"/>
      <c r="CI1146" s="1"/>
      <c r="CJ1146" s="1"/>
      <c r="CK1146" s="1"/>
      <c r="CL1146" s="1"/>
      <c r="CM1146" s="1"/>
      <c r="CN1146" s="1"/>
      <c r="CO1146" s="1"/>
      <c r="CP1146" s="1"/>
      <c r="CQ1146" s="1"/>
      <c r="CR1146" s="1"/>
      <c r="CS1146" s="1"/>
      <c r="CT1146" s="1"/>
      <c r="CU1146" s="114"/>
      <c r="CV1146" s="1"/>
      <c r="CW1146" s="1"/>
      <c r="CX1146" s="1"/>
      <c r="CY1146" s="1"/>
      <c r="CZ1146" s="1"/>
      <c r="DA1146" s="1"/>
      <c r="DB1146" s="1"/>
      <c r="DC1146" s="1"/>
      <c r="DD1146" s="1"/>
      <c r="DE1146" s="1"/>
      <c r="DF1146" s="1"/>
      <c r="DG1146" s="1"/>
      <c r="DH1146" s="1"/>
      <c r="DI1146" s="1"/>
      <c r="DJ1146" s="1"/>
      <c r="DK1146" s="1"/>
      <c r="DL1146" s="1"/>
      <c r="DM1146" s="1"/>
      <c r="DN1146" s="1"/>
      <c r="DO1146" s="1"/>
      <c r="DP1146" s="1"/>
    </row>
    <row r="1147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14"/>
      <c r="X1147" s="114"/>
      <c r="Y1147" s="114"/>
      <c r="Z1147" s="114"/>
      <c r="AA1147" s="305"/>
      <c r="AB1147" s="305"/>
      <c r="AC1147" s="305"/>
      <c r="AD1147" s="305"/>
      <c r="AE1147" s="305"/>
      <c r="AF1147" s="305"/>
      <c r="AG1147" s="305"/>
      <c r="AH1147" s="305"/>
      <c r="AI1147" s="305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  <c r="BU1147" s="1"/>
      <c r="BV1147" s="1"/>
      <c r="BW1147" s="1"/>
      <c r="BX1147" s="1"/>
      <c r="BY1147" s="1"/>
      <c r="BZ1147" s="1"/>
      <c r="CA1147" s="1"/>
      <c r="CB1147" s="1"/>
      <c r="CC1147" s="1"/>
      <c r="CD1147" s="1"/>
      <c r="CE1147" s="1"/>
      <c r="CF1147" s="1"/>
      <c r="CG1147" s="1"/>
      <c r="CH1147" s="1"/>
      <c r="CI1147" s="1"/>
      <c r="CJ1147" s="1"/>
      <c r="CK1147" s="1"/>
      <c r="CL1147" s="1"/>
      <c r="CM1147" s="1"/>
      <c r="CN1147" s="1"/>
      <c r="CO1147" s="1"/>
      <c r="CP1147" s="1"/>
      <c r="CQ1147" s="1"/>
      <c r="CR1147" s="1"/>
      <c r="CS1147" s="1"/>
      <c r="CT1147" s="1"/>
      <c r="CU1147" s="114"/>
      <c r="CV1147" s="1"/>
      <c r="CW1147" s="1"/>
      <c r="CX1147" s="1"/>
      <c r="CY1147" s="1"/>
      <c r="CZ1147" s="1"/>
      <c r="DA1147" s="1"/>
      <c r="DB1147" s="1"/>
      <c r="DC1147" s="1"/>
      <c r="DD1147" s="1"/>
      <c r="DE1147" s="1"/>
      <c r="DF1147" s="1"/>
      <c r="DG1147" s="1"/>
      <c r="DH1147" s="1"/>
      <c r="DI1147" s="1"/>
      <c r="DJ1147" s="1"/>
      <c r="DK1147" s="1"/>
      <c r="DL1147" s="1"/>
      <c r="DM1147" s="1"/>
      <c r="DN1147" s="1"/>
      <c r="DO1147" s="1"/>
      <c r="DP1147" s="1"/>
    </row>
    <row r="1148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14"/>
      <c r="X1148" s="114"/>
      <c r="Y1148" s="114"/>
      <c r="Z1148" s="114"/>
      <c r="AA1148" s="305"/>
      <c r="AB1148" s="305"/>
      <c r="AC1148" s="305"/>
      <c r="AD1148" s="305"/>
      <c r="AE1148" s="305"/>
      <c r="AF1148" s="305"/>
      <c r="AG1148" s="305"/>
      <c r="AH1148" s="305"/>
      <c r="AI1148" s="305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  <c r="BU1148" s="1"/>
      <c r="BV1148" s="1"/>
      <c r="BW1148" s="1"/>
      <c r="BX1148" s="1"/>
      <c r="BY1148" s="1"/>
      <c r="BZ1148" s="1"/>
      <c r="CA1148" s="1"/>
      <c r="CB1148" s="1"/>
      <c r="CC1148" s="1"/>
      <c r="CD1148" s="1"/>
      <c r="CE1148" s="1"/>
      <c r="CF1148" s="1"/>
      <c r="CG1148" s="1"/>
      <c r="CH1148" s="1"/>
      <c r="CI1148" s="1"/>
      <c r="CJ1148" s="1"/>
      <c r="CK1148" s="1"/>
      <c r="CL1148" s="1"/>
      <c r="CM1148" s="1"/>
      <c r="CN1148" s="1"/>
      <c r="CO1148" s="1"/>
      <c r="CP1148" s="1"/>
      <c r="CQ1148" s="1"/>
      <c r="CR1148" s="1"/>
      <c r="CS1148" s="1"/>
      <c r="CT1148" s="1"/>
      <c r="CU1148" s="114"/>
      <c r="CV1148" s="1"/>
      <c r="CW1148" s="1"/>
      <c r="CX1148" s="1"/>
      <c r="CY1148" s="1"/>
      <c r="CZ1148" s="1"/>
      <c r="DA1148" s="1"/>
      <c r="DB1148" s="1"/>
      <c r="DC1148" s="1"/>
      <c r="DD1148" s="1"/>
      <c r="DE1148" s="1"/>
      <c r="DF1148" s="1"/>
      <c r="DG1148" s="1"/>
      <c r="DH1148" s="1"/>
      <c r="DI1148" s="1"/>
      <c r="DJ1148" s="1"/>
      <c r="DK1148" s="1"/>
      <c r="DL1148" s="1"/>
      <c r="DM1148" s="1"/>
      <c r="DN1148" s="1"/>
      <c r="DO1148" s="1"/>
      <c r="DP1148" s="1"/>
    </row>
    <row r="1149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14"/>
      <c r="X1149" s="114"/>
      <c r="Y1149" s="114"/>
      <c r="Z1149" s="114"/>
      <c r="AA1149" s="305"/>
      <c r="AB1149" s="305"/>
      <c r="AC1149" s="305"/>
      <c r="AD1149" s="305"/>
      <c r="AE1149" s="305"/>
      <c r="AF1149" s="305"/>
      <c r="AG1149" s="305"/>
      <c r="AH1149" s="305"/>
      <c r="AI1149" s="305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  <c r="BU1149" s="1"/>
      <c r="BV1149" s="1"/>
      <c r="BW1149" s="1"/>
      <c r="BX1149" s="1"/>
      <c r="BY1149" s="1"/>
      <c r="BZ1149" s="1"/>
      <c r="CA1149" s="1"/>
      <c r="CB1149" s="1"/>
      <c r="CC1149" s="1"/>
      <c r="CD1149" s="1"/>
      <c r="CE1149" s="1"/>
      <c r="CF1149" s="1"/>
      <c r="CG1149" s="1"/>
      <c r="CH1149" s="1"/>
      <c r="CI1149" s="1"/>
      <c r="CJ1149" s="1"/>
      <c r="CK1149" s="1"/>
      <c r="CL1149" s="1"/>
      <c r="CM1149" s="1"/>
      <c r="CN1149" s="1"/>
      <c r="CO1149" s="1"/>
      <c r="CP1149" s="1"/>
      <c r="CQ1149" s="1"/>
      <c r="CR1149" s="1"/>
      <c r="CS1149" s="1"/>
      <c r="CT1149" s="1"/>
      <c r="CU1149" s="114"/>
      <c r="CV1149" s="1"/>
      <c r="CW1149" s="1"/>
      <c r="CX1149" s="1"/>
      <c r="CY1149" s="1"/>
      <c r="CZ1149" s="1"/>
      <c r="DA1149" s="1"/>
      <c r="DB1149" s="1"/>
      <c r="DC1149" s="1"/>
      <c r="DD1149" s="1"/>
      <c r="DE1149" s="1"/>
      <c r="DF1149" s="1"/>
      <c r="DG1149" s="1"/>
      <c r="DH1149" s="1"/>
      <c r="DI1149" s="1"/>
      <c r="DJ1149" s="1"/>
      <c r="DK1149" s="1"/>
      <c r="DL1149" s="1"/>
      <c r="DM1149" s="1"/>
      <c r="DN1149" s="1"/>
      <c r="DO1149" s="1"/>
      <c r="DP1149" s="1"/>
    </row>
    <row r="1150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14"/>
      <c r="X1150" s="114"/>
      <c r="Y1150" s="114"/>
      <c r="Z1150" s="114"/>
      <c r="AA1150" s="305"/>
      <c r="AB1150" s="305"/>
      <c r="AC1150" s="305"/>
      <c r="AD1150" s="305"/>
      <c r="AE1150" s="305"/>
      <c r="AF1150" s="305"/>
      <c r="AG1150" s="305"/>
      <c r="AH1150" s="305"/>
      <c r="AI1150" s="305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  <c r="BU1150" s="1"/>
      <c r="BV1150" s="1"/>
      <c r="BW1150" s="1"/>
      <c r="BX1150" s="1"/>
      <c r="BY1150" s="1"/>
      <c r="BZ1150" s="1"/>
      <c r="CA1150" s="1"/>
      <c r="CB1150" s="1"/>
      <c r="CC1150" s="1"/>
      <c r="CD1150" s="1"/>
      <c r="CE1150" s="1"/>
      <c r="CF1150" s="1"/>
      <c r="CG1150" s="1"/>
      <c r="CH1150" s="1"/>
      <c r="CI1150" s="1"/>
      <c r="CJ1150" s="1"/>
      <c r="CK1150" s="1"/>
      <c r="CL1150" s="1"/>
      <c r="CM1150" s="1"/>
      <c r="CN1150" s="1"/>
      <c r="CO1150" s="1"/>
      <c r="CP1150" s="1"/>
      <c r="CQ1150" s="1"/>
      <c r="CR1150" s="1"/>
      <c r="CS1150" s="1"/>
      <c r="CT1150" s="1"/>
      <c r="CU1150" s="114"/>
      <c r="CV1150" s="1"/>
      <c r="CW1150" s="1"/>
      <c r="CX1150" s="1"/>
      <c r="CY1150" s="1"/>
      <c r="CZ1150" s="1"/>
      <c r="DA1150" s="1"/>
      <c r="DB1150" s="1"/>
      <c r="DC1150" s="1"/>
      <c r="DD1150" s="1"/>
      <c r="DE1150" s="1"/>
      <c r="DF1150" s="1"/>
      <c r="DG1150" s="1"/>
      <c r="DH1150" s="1"/>
      <c r="DI1150" s="1"/>
      <c r="DJ1150" s="1"/>
      <c r="DK1150" s="1"/>
      <c r="DL1150" s="1"/>
      <c r="DM1150" s="1"/>
      <c r="DN1150" s="1"/>
      <c r="DO1150" s="1"/>
      <c r="DP1150" s="1"/>
    </row>
    <row r="115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14"/>
      <c r="X1151" s="114"/>
      <c r="Y1151" s="114"/>
      <c r="Z1151" s="114"/>
      <c r="AA1151" s="305"/>
      <c r="AB1151" s="305"/>
      <c r="AC1151" s="305"/>
      <c r="AD1151" s="305"/>
      <c r="AE1151" s="305"/>
      <c r="AF1151" s="305"/>
      <c r="AG1151" s="305"/>
      <c r="AH1151" s="305"/>
      <c r="AI1151" s="305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  <c r="BU1151" s="1"/>
      <c r="BV1151" s="1"/>
      <c r="BW1151" s="1"/>
      <c r="BX1151" s="1"/>
      <c r="BY1151" s="1"/>
      <c r="BZ1151" s="1"/>
      <c r="CA1151" s="1"/>
      <c r="CB1151" s="1"/>
      <c r="CC1151" s="1"/>
      <c r="CD1151" s="1"/>
      <c r="CE1151" s="1"/>
      <c r="CF1151" s="1"/>
      <c r="CG1151" s="1"/>
      <c r="CH1151" s="1"/>
      <c r="CI1151" s="1"/>
      <c r="CJ1151" s="1"/>
      <c r="CK1151" s="1"/>
      <c r="CL1151" s="1"/>
      <c r="CM1151" s="1"/>
      <c r="CN1151" s="1"/>
      <c r="CO1151" s="1"/>
      <c r="CP1151" s="1"/>
      <c r="CQ1151" s="1"/>
      <c r="CR1151" s="1"/>
      <c r="CS1151" s="1"/>
      <c r="CT1151" s="1"/>
      <c r="CU1151" s="114"/>
      <c r="CV1151" s="1"/>
      <c r="CW1151" s="1"/>
      <c r="CX1151" s="1"/>
      <c r="CY1151" s="1"/>
      <c r="CZ1151" s="1"/>
      <c r="DA1151" s="1"/>
      <c r="DB1151" s="1"/>
      <c r="DC1151" s="1"/>
      <c r="DD1151" s="1"/>
      <c r="DE1151" s="1"/>
      <c r="DF1151" s="1"/>
      <c r="DG1151" s="1"/>
      <c r="DH1151" s="1"/>
      <c r="DI1151" s="1"/>
      <c r="DJ1151" s="1"/>
      <c r="DK1151" s="1"/>
      <c r="DL1151" s="1"/>
      <c r="DM1151" s="1"/>
      <c r="DN1151" s="1"/>
      <c r="DO1151" s="1"/>
      <c r="DP1151" s="1"/>
    </row>
    <row r="1152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14"/>
      <c r="X1152" s="114"/>
      <c r="Y1152" s="114"/>
      <c r="Z1152" s="114"/>
      <c r="AA1152" s="305"/>
      <c r="AB1152" s="305"/>
      <c r="AC1152" s="305"/>
      <c r="AD1152" s="305"/>
      <c r="AE1152" s="305"/>
      <c r="AF1152" s="305"/>
      <c r="AG1152" s="305"/>
      <c r="AH1152" s="305"/>
      <c r="AI1152" s="305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  <c r="BU1152" s="1"/>
      <c r="BV1152" s="1"/>
      <c r="BW1152" s="1"/>
      <c r="BX1152" s="1"/>
      <c r="BY1152" s="1"/>
      <c r="BZ1152" s="1"/>
      <c r="CA1152" s="1"/>
      <c r="CB1152" s="1"/>
      <c r="CC1152" s="1"/>
      <c r="CD1152" s="1"/>
      <c r="CE1152" s="1"/>
      <c r="CF1152" s="1"/>
      <c r="CG1152" s="1"/>
      <c r="CH1152" s="1"/>
      <c r="CI1152" s="1"/>
      <c r="CJ1152" s="1"/>
      <c r="CK1152" s="1"/>
      <c r="CL1152" s="1"/>
      <c r="CM1152" s="1"/>
      <c r="CN1152" s="1"/>
      <c r="CO1152" s="1"/>
      <c r="CP1152" s="1"/>
      <c r="CQ1152" s="1"/>
      <c r="CR1152" s="1"/>
      <c r="CS1152" s="1"/>
      <c r="CT1152" s="1"/>
      <c r="CU1152" s="114"/>
      <c r="CV1152" s="1"/>
      <c r="CW1152" s="1"/>
      <c r="CX1152" s="1"/>
      <c r="CY1152" s="1"/>
      <c r="CZ1152" s="1"/>
      <c r="DA1152" s="1"/>
      <c r="DB1152" s="1"/>
      <c r="DC1152" s="1"/>
      <c r="DD1152" s="1"/>
      <c r="DE1152" s="1"/>
      <c r="DF1152" s="1"/>
      <c r="DG1152" s="1"/>
      <c r="DH1152" s="1"/>
      <c r="DI1152" s="1"/>
      <c r="DJ1152" s="1"/>
      <c r="DK1152" s="1"/>
      <c r="DL1152" s="1"/>
      <c r="DM1152" s="1"/>
      <c r="DN1152" s="1"/>
      <c r="DO1152" s="1"/>
      <c r="DP1152" s="1"/>
    </row>
    <row r="115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14"/>
      <c r="X1153" s="114"/>
      <c r="Y1153" s="114"/>
      <c r="Z1153" s="114"/>
      <c r="AA1153" s="305"/>
      <c r="AB1153" s="305"/>
      <c r="AC1153" s="305"/>
      <c r="AD1153" s="305"/>
      <c r="AE1153" s="305"/>
      <c r="AF1153" s="305"/>
      <c r="AG1153" s="305"/>
      <c r="AH1153" s="305"/>
      <c r="AI1153" s="305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  <c r="BX1153" s="1"/>
      <c r="BY1153" s="1"/>
      <c r="BZ1153" s="1"/>
      <c r="CA1153" s="1"/>
      <c r="CB1153" s="1"/>
      <c r="CC1153" s="1"/>
      <c r="CD1153" s="1"/>
      <c r="CE1153" s="1"/>
      <c r="CF1153" s="1"/>
      <c r="CG1153" s="1"/>
      <c r="CH1153" s="1"/>
      <c r="CI1153" s="1"/>
      <c r="CJ1153" s="1"/>
      <c r="CK1153" s="1"/>
      <c r="CL1153" s="1"/>
      <c r="CM1153" s="1"/>
      <c r="CN1153" s="1"/>
      <c r="CO1153" s="1"/>
      <c r="CP1153" s="1"/>
      <c r="CQ1153" s="1"/>
      <c r="CR1153" s="1"/>
      <c r="CS1153" s="1"/>
      <c r="CT1153" s="1"/>
      <c r="CU1153" s="114"/>
      <c r="CV1153" s="1"/>
      <c r="CW1153" s="1"/>
      <c r="CX1153" s="1"/>
      <c r="CY1153" s="1"/>
      <c r="CZ1153" s="1"/>
      <c r="DA1153" s="1"/>
      <c r="DB1153" s="1"/>
      <c r="DC1153" s="1"/>
      <c r="DD1153" s="1"/>
      <c r="DE1153" s="1"/>
      <c r="DF1153" s="1"/>
      <c r="DG1153" s="1"/>
      <c r="DH1153" s="1"/>
      <c r="DI1153" s="1"/>
      <c r="DJ1153" s="1"/>
      <c r="DK1153" s="1"/>
      <c r="DL1153" s="1"/>
      <c r="DM1153" s="1"/>
      <c r="DN1153" s="1"/>
      <c r="DO1153" s="1"/>
      <c r="DP1153" s="1"/>
    </row>
    <row r="1154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14"/>
      <c r="X1154" s="114"/>
      <c r="Y1154" s="114"/>
      <c r="Z1154" s="114"/>
      <c r="AA1154" s="305"/>
      <c r="AB1154" s="305"/>
      <c r="AC1154" s="305"/>
      <c r="AD1154" s="305"/>
      <c r="AE1154" s="305"/>
      <c r="AF1154" s="305"/>
      <c r="AG1154" s="305"/>
      <c r="AH1154" s="305"/>
      <c r="AI1154" s="305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  <c r="BU1154" s="1"/>
      <c r="BV1154" s="1"/>
      <c r="BW1154" s="1"/>
      <c r="BX1154" s="1"/>
      <c r="BY1154" s="1"/>
      <c r="BZ1154" s="1"/>
      <c r="CA1154" s="1"/>
      <c r="CB1154" s="1"/>
      <c r="CC1154" s="1"/>
      <c r="CD1154" s="1"/>
      <c r="CE1154" s="1"/>
      <c r="CF1154" s="1"/>
      <c r="CG1154" s="1"/>
      <c r="CH1154" s="1"/>
      <c r="CI1154" s="1"/>
      <c r="CJ1154" s="1"/>
      <c r="CK1154" s="1"/>
      <c r="CL1154" s="1"/>
      <c r="CM1154" s="1"/>
      <c r="CN1154" s="1"/>
      <c r="CO1154" s="1"/>
      <c r="CP1154" s="1"/>
      <c r="CQ1154" s="1"/>
      <c r="CR1154" s="1"/>
      <c r="CS1154" s="1"/>
      <c r="CT1154" s="1"/>
      <c r="CU1154" s="114"/>
      <c r="CV1154" s="1"/>
      <c r="CW1154" s="1"/>
      <c r="CX1154" s="1"/>
      <c r="CY1154" s="1"/>
      <c r="CZ1154" s="1"/>
      <c r="DA1154" s="1"/>
      <c r="DB1154" s="1"/>
      <c r="DC1154" s="1"/>
      <c r="DD1154" s="1"/>
      <c r="DE1154" s="1"/>
      <c r="DF1154" s="1"/>
      <c r="DG1154" s="1"/>
      <c r="DH1154" s="1"/>
      <c r="DI1154" s="1"/>
      <c r="DJ1154" s="1"/>
      <c r="DK1154" s="1"/>
      <c r="DL1154" s="1"/>
      <c r="DM1154" s="1"/>
      <c r="DN1154" s="1"/>
      <c r="DO1154" s="1"/>
      <c r="DP1154" s="1"/>
    </row>
    <row r="115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14"/>
      <c r="X1155" s="114"/>
      <c r="Y1155" s="114"/>
      <c r="Z1155" s="114"/>
      <c r="AA1155" s="305"/>
      <c r="AB1155" s="305"/>
      <c r="AC1155" s="305"/>
      <c r="AD1155" s="305"/>
      <c r="AE1155" s="305"/>
      <c r="AF1155" s="305"/>
      <c r="AG1155" s="305"/>
      <c r="AH1155" s="305"/>
      <c r="AI1155" s="305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  <c r="BU1155" s="1"/>
      <c r="BV1155" s="1"/>
      <c r="BW1155" s="1"/>
      <c r="BX1155" s="1"/>
      <c r="BY1155" s="1"/>
      <c r="BZ1155" s="1"/>
      <c r="CA1155" s="1"/>
      <c r="CB1155" s="1"/>
      <c r="CC1155" s="1"/>
      <c r="CD1155" s="1"/>
      <c r="CE1155" s="1"/>
      <c r="CF1155" s="1"/>
      <c r="CG1155" s="1"/>
      <c r="CH1155" s="1"/>
      <c r="CI1155" s="1"/>
      <c r="CJ1155" s="1"/>
      <c r="CK1155" s="1"/>
      <c r="CL1155" s="1"/>
      <c r="CM1155" s="1"/>
      <c r="CN1155" s="1"/>
      <c r="CO1155" s="1"/>
      <c r="CP1155" s="1"/>
      <c r="CQ1155" s="1"/>
      <c r="CR1155" s="1"/>
      <c r="CS1155" s="1"/>
      <c r="CT1155" s="1"/>
      <c r="CU1155" s="114"/>
      <c r="CV1155" s="1"/>
      <c r="CW1155" s="1"/>
      <c r="CX1155" s="1"/>
      <c r="CY1155" s="1"/>
      <c r="CZ1155" s="1"/>
      <c r="DA1155" s="1"/>
      <c r="DB1155" s="1"/>
      <c r="DC1155" s="1"/>
      <c r="DD1155" s="1"/>
      <c r="DE1155" s="1"/>
      <c r="DF1155" s="1"/>
      <c r="DG1155" s="1"/>
      <c r="DH1155" s="1"/>
      <c r="DI1155" s="1"/>
      <c r="DJ1155" s="1"/>
      <c r="DK1155" s="1"/>
      <c r="DL1155" s="1"/>
      <c r="DM1155" s="1"/>
      <c r="DN1155" s="1"/>
      <c r="DO1155" s="1"/>
      <c r="DP1155" s="1"/>
    </row>
    <row r="1156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14"/>
      <c r="X1156" s="114"/>
      <c r="Y1156" s="114"/>
      <c r="Z1156" s="114"/>
      <c r="AA1156" s="305"/>
      <c r="AB1156" s="305"/>
      <c r="AC1156" s="305"/>
      <c r="AD1156" s="305"/>
      <c r="AE1156" s="305"/>
      <c r="AF1156" s="305"/>
      <c r="AG1156" s="305"/>
      <c r="AH1156" s="305"/>
      <c r="AI1156" s="305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  <c r="BU1156" s="1"/>
      <c r="BV1156" s="1"/>
      <c r="BW1156" s="1"/>
      <c r="BX1156" s="1"/>
      <c r="BY1156" s="1"/>
      <c r="BZ1156" s="1"/>
      <c r="CA1156" s="1"/>
      <c r="CB1156" s="1"/>
      <c r="CC1156" s="1"/>
      <c r="CD1156" s="1"/>
      <c r="CE1156" s="1"/>
      <c r="CF1156" s="1"/>
      <c r="CG1156" s="1"/>
      <c r="CH1156" s="1"/>
      <c r="CI1156" s="1"/>
      <c r="CJ1156" s="1"/>
      <c r="CK1156" s="1"/>
      <c r="CL1156" s="1"/>
      <c r="CM1156" s="1"/>
      <c r="CN1156" s="1"/>
      <c r="CO1156" s="1"/>
      <c r="CP1156" s="1"/>
      <c r="CQ1156" s="1"/>
      <c r="CR1156" s="1"/>
      <c r="CS1156" s="1"/>
      <c r="CT1156" s="1"/>
      <c r="CU1156" s="114"/>
      <c r="CV1156" s="1"/>
      <c r="CW1156" s="1"/>
      <c r="CX1156" s="1"/>
      <c r="CY1156" s="1"/>
      <c r="CZ1156" s="1"/>
      <c r="DA1156" s="1"/>
      <c r="DB1156" s="1"/>
      <c r="DC1156" s="1"/>
      <c r="DD1156" s="1"/>
      <c r="DE1156" s="1"/>
      <c r="DF1156" s="1"/>
      <c r="DG1156" s="1"/>
      <c r="DH1156" s="1"/>
      <c r="DI1156" s="1"/>
      <c r="DJ1156" s="1"/>
      <c r="DK1156" s="1"/>
      <c r="DL1156" s="1"/>
      <c r="DM1156" s="1"/>
      <c r="DN1156" s="1"/>
      <c r="DO1156" s="1"/>
      <c r="DP1156" s="1"/>
    </row>
    <row r="1157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14"/>
      <c r="X1157" s="114"/>
      <c r="Y1157" s="114"/>
      <c r="Z1157" s="114"/>
      <c r="AA1157" s="305"/>
      <c r="AB1157" s="305"/>
      <c r="AC1157" s="305"/>
      <c r="AD1157" s="305"/>
      <c r="AE1157" s="305"/>
      <c r="AF1157" s="305"/>
      <c r="AG1157" s="305"/>
      <c r="AH1157" s="305"/>
      <c r="AI1157" s="305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  <c r="BU1157" s="1"/>
      <c r="BV1157" s="1"/>
      <c r="BW1157" s="1"/>
      <c r="BX1157" s="1"/>
      <c r="BY1157" s="1"/>
      <c r="BZ1157" s="1"/>
      <c r="CA1157" s="1"/>
      <c r="CB1157" s="1"/>
      <c r="CC1157" s="1"/>
      <c r="CD1157" s="1"/>
      <c r="CE1157" s="1"/>
      <c r="CF1157" s="1"/>
      <c r="CG1157" s="1"/>
      <c r="CH1157" s="1"/>
      <c r="CI1157" s="1"/>
      <c r="CJ1157" s="1"/>
      <c r="CK1157" s="1"/>
      <c r="CL1157" s="1"/>
      <c r="CM1157" s="1"/>
      <c r="CN1157" s="1"/>
      <c r="CO1157" s="1"/>
      <c r="CP1157" s="1"/>
      <c r="CQ1157" s="1"/>
      <c r="CR1157" s="1"/>
      <c r="CS1157" s="1"/>
      <c r="CT1157" s="1"/>
      <c r="CU1157" s="114"/>
      <c r="CV1157" s="1"/>
      <c r="CW1157" s="1"/>
      <c r="CX1157" s="1"/>
      <c r="CY1157" s="1"/>
      <c r="CZ1157" s="1"/>
      <c r="DA1157" s="1"/>
      <c r="DB1157" s="1"/>
      <c r="DC1157" s="1"/>
      <c r="DD1157" s="1"/>
      <c r="DE1157" s="1"/>
      <c r="DF1157" s="1"/>
      <c r="DG1157" s="1"/>
      <c r="DH1157" s="1"/>
      <c r="DI1157" s="1"/>
      <c r="DJ1157" s="1"/>
      <c r="DK1157" s="1"/>
      <c r="DL1157" s="1"/>
      <c r="DM1157" s="1"/>
      <c r="DN1157" s="1"/>
      <c r="DO1157" s="1"/>
      <c r="DP1157" s="1"/>
    </row>
    <row r="1158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14"/>
      <c r="X1158" s="114"/>
      <c r="Y1158" s="114"/>
      <c r="Z1158" s="114"/>
      <c r="AA1158" s="305"/>
      <c r="AB1158" s="305"/>
      <c r="AC1158" s="305"/>
      <c r="AD1158" s="305"/>
      <c r="AE1158" s="305"/>
      <c r="AF1158" s="305"/>
      <c r="AG1158" s="305"/>
      <c r="AH1158" s="305"/>
      <c r="AI1158" s="305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  <c r="BU1158" s="1"/>
      <c r="BV1158" s="1"/>
      <c r="BW1158" s="1"/>
      <c r="BX1158" s="1"/>
      <c r="BY1158" s="1"/>
      <c r="BZ1158" s="1"/>
      <c r="CA1158" s="1"/>
      <c r="CB1158" s="1"/>
      <c r="CC1158" s="1"/>
      <c r="CD1158" s="1"/>
      <c r="CE1158" s="1"/>
      <c r="CF1158" s="1"/>
      <c r="CG1158" s="1"/>
      <c r="CH1158" s="1"/>
      <c r="CI1158" s="1"/>
      <c r="CJ1158" s="1"/>
      <c r="CK1158" s="1"/>
      <c r="CL1158" s="1"/>
      <c r="CM1158" s="1"/>
      <c r="CN1158" s="1"/>
      <c r="CO1158" s="1"/>
      <c r="CP1158" s="1"/>
      <c r="CQ1158" s="1"/>
      <c r="CR1158" s="1"/>
      <c r="CS1158" s="1"/>
      <c r="CT1158" s="1"/>
      <c r="CU1158" s="114"/>
      <c r="CV1158" s="1"/>
      <c r="CW1158" s="1"/>
      <c r="CX1158" s="1"/>
      <c r="CY1158" s="1"/>
      <c r="CZ1158" s="1"/>
      <c r="DA1158" s="1"/>
      <c r="DB1158" s="1"/>
      <c r="DC1158" s="1"/>
      <c r="DD1158" s="1"/>
      <c r="DE1158" s="1"/>
      <c r="DF1158" s="1"/>
      <c r="DG1158" s="1"/>
      <c r="DH1158" s="1"/>
      <c r="DI1158" s="1"/>
      <c r="DJ1158" s="1"/>
      <c r="DK1158" s="1"/>
      <c r="DL1158" s="1"/>
      <c r="DM1158" s="1"/>
      <c r="DN1158" s="1"/>
      <c r="DO1158" s="1"/>
      <c r="DP1158" s="1"/>
    </row>
    <row r="1159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14"/>
      <c r="X1159" s="114"/>
      <c r="Y1159" s="114"/>
      <c r="Z1159" s="114"/>
      <c r="AA1159" s="305"/>
      <c r="AB1159" s="305"/>
      <c r="AC1159" s="305"/>
      <c r="AD1159" s="305"/>
      <c r="AE1159" s="305"/>
      <c r="AF1159" s="305"/>
      <c r="AG1159" s="305"/>
      <c r="AH1159" s="305"/>
      <c r="AI1159" s="305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  <c r="BU1159" s="1"/>
      <c r="BV1159" s="1"/>
      <c r="BW1159" s="1"/>
      <c r="BX1159" s="1"/>
      <c r="BY1159" s="1"/>
      <c r="BZ1159" s="1"/>
      <c r="CA1159" s="1"/>
      <c r="CB1159" s="1"/>
      <c r="CC1159" s="1"/>
      <c r="CD1159" s="1"/>
      <c r="CE1159" s="1"/>
      <c r="CF1159" s="1"/>
      <c r="CG1159" s="1"/>
      <c r="CH1159" s="1"/>
      <c r="CI1159" s="1"/>
      <c r="CJ1159" s="1"/>
      <c r="CK1159" s="1"/>
      <c r="CL1159" s="1"/>
      <c r="CM1159" s="1"/>
      <c r="CN1159" s="1"/>
      <c r="CO1159" s="1"/>
      <c r="CP1159" s="1"/>
      <c r="CQ1159" s="1"/>
      <c r="CR1159" s="1"/>
      <c r="CS1159" s="1"/>
      <c r="CT1159" s="1"/>
      <c r="CU1159" s="114"/>
      <c r="CV1159" s="1"/>
      <c r="CW1159" s="1"/>
      <c r="CX1159" s="1"/>
      <c r="CY1159" s="1"/>
      <c r="CZ1159" s="1"/>
      <c r="DA1159" s="1"/>
      <c r="DB1159" s="1"/>
      <c r="DC1159" s="1"/>
      <c r="DD1159" s="1"/>
      <c r="DE1159" s="1"/>
      <c r="DF1159" s="1"/>
      <c r="DG1159" s="1"/>
      <c r="DH1159" s="1"/>
      <c r="DI1159" s="1"/>
      <c r="DJ1159" s="1"/>
      <c r="DK1159" s="1"/>
      <c r="DL1159" s="1"/>
      <c r="DM1159" s="1"/>
      <c r="DN1159" s="1"/>
      <c r="DO1159" s="1"/>
      <c r="DP1159" s="1"/>
    </row>
    <row r="1160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14"/>
      <c r="X1160" s="114"/>
      <c r="Y1160" s="114"/>
      <c r="Z1160" s="114"/>
      <c r="AA1160" s="305"/>
      <c r="AB1160" s="305"/>
      <c r="AC1160" s="305"/>
      <c r="AD1160" s="305"/>
      <c r="AE1160" s="305"/>
      <c r="AF1160" s="305"/>
      <c r="AG1160" s="305"/>
      <c r="AH1160" s="305"/>
      <c r="AI1160" s="305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  <c r="BU1160" s="1"/>
      <c r="BV1160" s="1"/>
      <c r="BW1160" s="1"/>
      <c r="BX1160" s="1"/>
      <c r="BY1160" s="1"/>
      <c r="BZ1160" s="1"/>
      <c r="CA1160" s="1"/>
      <c r="CB1160" s="1"/>
      <c r="CC1160" s="1"/>
      <c r="CD1160" s="1"/>
      <c r="CE1160" s="1"/>
      <c r="CF1160" s="1"/>
      <c r="CG1160" s="1"/>
      <c r="CH1160" s="1"/>
      <c r="CI1160" s="1"/>
      <c r="CJ1160" s="1"/>
      <c r="CK1160" s="1"/>
      <c r="CL1160" s="1"/>
      <c r="CM1160" s="1"/>
      <c r="CN1160" s="1"/>
      <c r="CO1160" s="1"/>
      <c r="CP1160" s="1"/>
      <c r="CQ1160" s="1"/>
      <c r="CR1160" s="1"/>
      <c r="CS1160" s="1"/>
      <c r="CT1160" s="1"/>
      <c r="CU1160" s="114"/>
      <c r="CV1160" s="1"/>
      <c r="CW1160" s="1"/>
      <c r="CX1160" s="1"/>
      <c r="CY1160" s="1"/>
      <c r="CZ1160" s="1"/>
      <c r="DA1160" s="1"/>
      <c r="DB1160" s="1"/>
      <c r="DC1160" s="1"/>
      <c r="DD1160" s="1"/>
      <c r="DE1160" s="1"/>
      <c r="DF1160" s="1"/>
      <c r="DG1160" s="1"/>
      <c r="DH1160" s="1"/>
      <c r="DI1160" s="1"/>
      <c r="DJ1160" s="1"/>
      <c r="DK1160" s="1"/>
      <c r="DL1160" s="1"/>
      <c r="DM1160" s="1"/>
      <c r="DN1160" s="1"/>
      <c r="DO1160" s="1"/>
      <c r="DP1160" s="1"/>
    </row>
    <row r="1161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14"/>
      <c r="X1161" s="114"/>
      <c r="Y1161" s="114"/>
      <c r="Z1161" s="114"/>
      <c r="AA1161" s="305"/>
      <c r="AB1161" s="305"/>
      <c r="AC1161" s="305"/>
      <c r="AD1161" s="305"/>
      <c r="AE1161" s="305"/>
      <c r="AF1161" s="305"/>
      <c r="AG1161" s="305"/>
      <c r="AH1161" s="305"/>
      <c r="AI1161" s="305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  <c r="BU1161" s="1"/>
      <c r="BV1161" s="1"/>
      <c r="BW1161" s="1"/>
      <c r="BX1161" s="1"/>
      <c r="BY1161" s="1"/>
      <c r="BZ1161" s="1"/>
      <c r="CA1161" s="1"/>
      <c r="CB1161" s="1"/>
      <c r="CC1161" s="1"/>
      <c r="CD1161" s="1"/>
      <c r="CE1161" s="1"/>
      <c r="CF1161" s="1"/>
      <c r="CG1161" s="1"/>
      <c r="CH1161" s="1"/>
      <c r="CI1161" s="1"/>
      <c r="CJ1161" s="1"/>
      <c r="CK1161" s="1"/>
      <c r="CL1161" s="1"/>
      <c r="CM1161" s="1"/>
      <c r="CN1161" s="1"/>
      <c r="CO1161" s="1"/>
      <c r="CP1161" s="1"/>
      <c r="CQ1161" s="1"/>
      <c r="CR1161" s="1"/>
      <c r="CS1161" s="1"/>
      <c r="CT1161" s="1"/>
      <c r="CU1161" s="114"/>
      <c r="CV1161" s="1"/>
      <c r="CW1161" s="1"/>
      <c r="CX1161" s="1"/>
      <c r="CY1161" s="1"/>
      <c r="CZ1161" s="1"/>
      <c r="DA1161" s="1"/>
      <c r="DB1161" s="1"/>
      <c r="DC1161" s="1"/>
      <c r="DD1161" s="1"/>
      <c r="DE1161" s="1"/>
      <c r="DF1161" s="1"/>
      <c r="DG1161" s="1"/>
      <c r="DH1161" s="1"/>
      <c r="DI1161" s="1"/>
      <c r="DJ1161" s="1"/>
      <c r="DK1161" s="1"/>
      <c r="DL1161" s="1"/>
      <c r="DM1161" s="1"/>
      <c r="DN1161" s="1"/>
      <c r="DO1161" s="1"/>
      <c r="DP1161" s="1"/>
    </row>
    <row r="1162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14"/>
      <c r="X1162" s="114"/>
      <c r="Y1162" s="114"/>
      <c r="Z1162" s="114"/>
      <c r="AA1162" s="305"/>
      <c r="AB1162" s="305"/>
      <c r="AC1162" s="305"/>
      <c r="AD1162" s="305"/>
      <c r="AE1162" s="305"/>
      <c r="AF1162" s="305"/>
      <c r="AG1162" s="305"/>
      <c r="AH1162" s="305"/>
      <c r="AI1162" s="305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1"/>
      <c r="CK1162" s="1"/>
      <c r="CL1162" s="1"/>
      <c r="CM1162" s="1"/>
      <c r="CN1162" s="1"/>
      <c r="CO1162" s="1"/>
      <c r="CP1162" s="1"/>
      <c r="CQ1162" s="1"/>
      <c r="CR1162" s="1"/>
      <c r="CS1162" s="1"/>
      <c r="CT1162" s="1"/>
      <c r="CU1162" s="114"/>
      <c r="CV1162" s="1"/>
      <c r="CW1162" s="1"/>
      <c r="CX1162" s="1"/>
      <c r="CY1162" s="1"/>
      <c r="CZ1162" s="1"/>
      <c r="DA1162" s="1"/>
      <c r="DB1162" s="1"/>
      <c r="DC1162" s="1"/>
      <c r="DD1162" s="1"/>
      <c r="DE1162" s="1"/>
      <c r="DF1162" s="1"/>
      <c r="DG1162" s="1"/>
      <c r="DH1162" s="1"/>
      <c r="DI1162" s="1"/>
      <c r="DJ1162" s="1"/>
      <c r="DK1162" s="1"/>
      <c r="DL1162" s="1"/>
      <c r="DM1162" s="1"/>
      <c r="DN1162" s="1"/>
      <c r="DO1162" s="1"/>
      <c r="DP1162" s="1"/>
    </row>
    <row r="116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14"/>
      <c r="X1163" s="114"/>
      <c r="Y1163" s="114"/>
      <c r="Z1163" s="114"/>
      <c r="AA1163" s="305"/>
      <c r="AB1163" s="305"/>
      <c r="AC1163" s="305"/>
      <c r="AD1163" s="305"/>
      <c r="AE1163" s="305"/>
      <c r="AF1163" s="305"/>
      <c r="AG1163" s="305"/>
      <c r="AH1163" s="305"/>
      <c r="AI1163" s="305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  <c r="BU1163" s="1"/>
      <c r="BV1163" s="1"/>
      <c r="BW1163" s="1"/>
      <c r="BX1163" s="1"/>
      <c r="BY1163" s="1"/>
      <c r="BZ1163" s="1"/>
      <c r="CA1163" s="1"/>
      <c r="CB1163" s="1"/>
      <c r="CC1163" s="1"/>
      <c r="CD1163" s="1"/>
      <c r="CE1163" s="1"/>
      <c r="CF1163" s="1"/>
      <c r="CG1163" s="1"/>
      <c r="CH1163" s="1"/>
      <c r="CI1163" s="1"/>
      <c r="CJ1163" s="1"/>
      <c r="CK1163" s="1"/>
      <c r="CL1163" s="1"/>
      <c r="CM1163" s="1"/>
      <c r="CN1163" s="1"/>
      <c r="CO1163" s="1"/>
      <c r="CP1163" s="1"/>
      <c r="CQ1163" s="1"/>
      <c r="CR1163" s="1"/>
      <c r="CS1163" s="1"/>
      <c r="CT1163" s="1"/>
      <c r="CU1163" s="114"/>
      <c r="CV1163" s="1"/>
      <c r="CW1163" s="1"/>
      <c r="CX1163" s="1"/>
      <c r="CY1163" s="1"/>
      <c r="CZ1163" s="1"/>
      <c r="DA1163" s="1"/>
      <c r="DB1163" s="1"/>
      <c r="DC1163" s="1"/>
      <c r="DD1163" s="1"/>
      <c r="DE1163" s="1"/>
      <c r="DF1163" s="1"/>
      <c r="DG1163" s="1"/>
      <c r="DH1163" s="1"/>
      <c r="DI1163" s="1"/>
      <c r="DJ1163" s="1"/>
      <c r="DK1163" s="1"/>
      <c r="DL1163" s="1"/>
      <c r="DM1163" s="1"/>
      <c r="DN1163" s="1"/>
      <c r="DO1163" s="1"/>
      <c r="DP1163" s="1"/>
    </row>
    <row r="1164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14"/>
      <c r="X1164" s="114"/>
      <c r="Y1164" s="114"/>
      <c r="Z1164" s="114"/>
      <c r="AA1164" s="305"/>
      <c r="AB1164" s="305"/>
      <c r="AC1164" s="305"/>
      <c r="AD1164" s="305"/>
      <c r="AE1164" s="305"/>
      <c r="AF1164" s="305"/>
      <c r="AG1164" s="305"/>
      <c r="AH1164" s="305"/>
      <c r="AI1164" s="305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  <c r="BU1164" s="1"/>
      <c r="BV1164" s="1"/>
      <c r="BW1164" s="1"/>
      <c r="BX1164" s="1"/>
      <c r="BY1164" s="1"/>
      <c r="BZ1164" s="1"/>
      <c r="CA1164" s="1"/>
      <c r="CB1164" s="1"/>
      <c r="CC1164" s="1"/>
      <c r="CD1164" s="1"/>
      <c r="CE1164" s="1"/>
      <c r="CF1164" s="1"/>
      <c r="CG1164" s="1"/>
      <c r="CH1164" s="1"/>
      <c r="CI1164" s="1"/>
      <c r="CJ1164" s="1"/>
      <c r="CK1164" s="1"/>
      <c r="CL1164" s="1"/>
      <c r="CM1164" s="1"/>
      <c r="CN1164" s="1"/>
      <c r="CO1164" s="1"/>
      <c r="CP1164" s="1"/>
      <c r="CQ1164" s="1"/>
      <c r="CR1164" s="1"/>
      <c r="CS1164" s="1"/>
      <c r="CT1164" s="1"/>
      <c r="CU1164" s="114"/>
      <c r="CV1164" s="1"/>
      <c r="CW1164" s="1"/>
      <c r="CX1164" s="1"/>
      <c r="CY1164" s="1"/>
      <c r="CZ1164" s="1"/>
      <c r="DA1164" s="1"/>
      <c r="DB1164" s="1"/>
      <c r="DC1164" s="1"/>
      <c r="DD1164" s="1"/>
      <c r="DE1164" s="1"/>
      <c r="DF1164" s="1"/>
      <c r="DG1164" s="1"/>
      <c r="DH1164" s="1"/>
      <c r="DI1164" s="1"/>
      <c r="DJ1164" s="1"/>
      <c r="DK1164" s="1"/>
      <c r="DL1164" s="1"/>
      <c r="DM1164" s="1"/>
      <c r="DN1164" s="1"/>
      <c r="DO1164" s="1"/>
      <c r="DP1164" s="1"/>
    </row>
    <row r="116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14"/>
      <c r="X1165" s="114"/>
      <c r="Y1165" s="114"/>
      <c r="Z1165" s="114"/>
      <c r="AA1165" s="305"/>
      <c r="AB1165" s="305"/>
      <c r="AC1165" s="305"/>
      <c r="AD1165" s="305"/>
      <c r="AE1165" s="305"/>
      <c r="AF1165" s="305"/>
      <c r="AG1165" s="305"/>
      <c r="AH1165" s="305"/>
      <c r="AI1165" s="305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  <c r="BU1165" s="1"/>
      <c r="BV1165" s="1"/>
      <c r="BW1165" s="1"/>
      <c r="BX1165" s="1"/>
      <c r="BY1165" s="1"/>
      <c r="BZ1165" s="1"/>
      <c r="CA1165" s="1"/>
      <c r="CB1165" s="1"/>
      <c r="CC1165" s="1"/>
      <c r="CD1165" s="1"/>
      <c r="CE1165" s="1"/>
      <c r="CF1165" s="1"/>
      <c r="CG1165" s="1"/>
      <c r="CH1165" s="1"/>
      <c r="CI1165" s="1"/>
      <c r="CJ1165" s="1"/>
      <c r="CK1165" s="1"/>
      <c r="CL1165" s="1"/>
      <c r="CM1165" s="1"/>
      <c r="CN1165" s="1"/>
      <c r="CO1165" s="1"/>
      <c r="CP1165" s="1"/>
      <c r="CQ1165" s="1"/>
      <c r="CR1165" s="1"/>
      <c r="CS1165" s="1"/>
      <c r="CT1165" s="1"/>
      <c r="CU1165" s="114"/>
      <c r="CV1165" s="1"/>
      <c r="CW1165" s="1"/>
      <c r="CX1165" s="1"/>
      <c r="CY1165" s="1"/>
      <c r="CZ1165" s="1"/>
      <c r="DA1165" s="1"/>
      <c r="DB1165" s="1"/>
      <c r="DC1165" s="1"/>
      <c r="DD1165" s="1"/>
      <c r="DE1165" s="1"/>
      <c r="DF1165" s="1"/>
      <c r="DG1165" s="1"/>
      <c r="DH1165" s="1"/>
      <c r="DI1165" s="1"/>
      <c r="DJ1165" s="1"/>
      <c r="DK1165" s="1"/>
      <c r="DL1165" s="1"/>
      <c r="DM1165" s="1"/>
      <c r="DN1165" s="1"/>
      <c r="DO1165" s="1"/>
      <c r="DP1165" s="1"/>
    </row>
    <row r="1166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14"/>
      <c r="X1166" s="114"/>
      <c r="Y1166" s="114"/>
      <c r="Z1166" s="114"/>
      <c r="AA1166" s="305"/>
      <c r="AB1166" s="305"/>
      <c r="AC1166" s="305"/>
      <c r="AD1166" s="305"/>
      <c r="AE1166" s="305"/>
      <c r="AF1166" s="305"/>
      <c r="AG1166" s="305"/>
      <c r="AH1166" s="305"/>
      <c r="AI1166" s="305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  <c r="BU1166" s="1"/>
      <c r="BV1166" s="1"/>
      <c r="BW1166" s="1"/>
      <c r="BX1166" s="1"/>
      <c r="BY1166" s="1"/>
      <c r="BZ1166" s="1"/>
      <c r="CA1166" s="1"/>
      <c r="CB1166" s="1"/>
      <c r="CC1166" s="1"/>
      <c r="CD1166" s="1"/>
      <c r="CE1166" s="1"/>
      <c r="CF1166" s="1"/>
      <c r="CG1166" s="1"/>
      <c r="CH1166" s="1"/>
      <c r="CI1166" s="1"/>
      <c r="CJ1166" s="1"/>
      <c r="CK1166" s="1"/>
      <c r="CL1166" s="1"/>
      <c r="CM1166" s="1"/>
      <c r="CN1166" s="1"/>
      <c r="CO1166" s="1"/>
      <c r="CP1166" s="1"/>
      <c r="CQ1166" s="1"/>
      <c r="CR1166" s="1"/>
      <c r="CS1166" s="1"/>
      <c r="CT1166" s="1"/>
      <c r="CU1166" s="114"/>
      <c r="CV1166" s="1"/>
      <c r="CW1166" s="1"/>
      <c r="CX1166" s="1"/>
      <c r="CY1166" s="1"/>
      <c r="CZ1166" s="1"/>
      <c r="DA1166" s="1"/>
      <c r="DB1166" s="1"/>
      <c r="DC1166" s="1"/>
      <c r="DD1166" s="1"/>
      <c r="DE1166" s="1"/>
      <c r="DF1166" s="1"/>
      <c r="DG1166" s="1"/>
      <c r="DH1166" s="1"/>
      <c r="DI1166" s="1"/>
      <c r="DJ1166" s="1"/>
      <c r="DK1166" s="1"/>
      <c r="DL1166" s="1"/>
      <c r="DM1166" s="1"/>
      <c r="DN1166" s="1"/>
      <c r="DO1166" s="1"/>
      <c r="DP1166" s="1"/>
    </row>
    <row r="1167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14"/>
      <c r="X1167" s="114"/>
      <c r="Y1167" s="114"/>
      <c r="Z1167" s="114"/>
      <c r="AA1167" s="305"/>
      <c r="AB1167" s="305"/>
      <c r="AC1167" s="305"/>
      <c r="AD1167" s="305"/>
      <c r="AE1167" s="305"/>
      <c r="AF1167" s="305"/>
      <c r="AG1167" s="305"/>
      <c r="AH1167" s="305"/>
      <c r="AI1167" s="305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  <c r="BU1167" s="1"/>
      <c r="BV1167" s="1"/>
      <c r="BW1167" s="1"/>
      <c r="BX1167" s="1"/>
      <c r="BY1167" s="1"/>
      <c r="BZ1167" s="1"/>
      <c r="CA1167" s="1"/>
      <c r="CB1167" s="1"/>
      <c r="CC1167" s="1"/>
      <c r="CD1167" s="1"/>
      <c r="CE1167" s="1"/>
      <c r="CF1167" s="1"/>
      <c r="CG1167" s="1"/>
      <c r="CH1167" s="1"/>
      <c r="CI1167" s="1"/>
      <c r="CJ1167" s="1"/>
      <c r="CK1167" s="1"/>
      <c r="CL1167" s="1"/>
      <c r="CM1167" s="1"/>
      <c r="CN1167" s="1"/>
      <c r="CO1167" s="1"/>
      <c r="CP1167" s="1"/>
      <c r="CQ1167" s="1"/>
      <c r="CR1167" s="1"/>
      <c r="CS1167" s="1"/>
      <c r="CT1167" s="1"/>
      <c r="CU1167" s="114"/>
      <c r="CV1167" s="1"/>
      <c r="CW1167" s="1"/>
      <c r="CX1167" s="1"/>
      <c r="CY1167" s="1"/>
      <c r="CZ1167" s="1"/>
      <c r="DA1167" s="1"/>
      <c r="DB1167" s="1"/>
      <c r="DC1167" s="1"/>
      <c r="DD1167" s="1"/>
      <c r="DE1167" s="1"/>
      <c r="DF1167" s="1"/>
      <c r="DG1167" s="1"/>
      <c r="DH1167" s="1"/>
      <c r="DI1167" s="1"/>
      <c r="DJ1167" s="1"/>
      <c r="DK1167" s="1"/>
      <c r="DL1167" s="1"/>
      <c r="DM1167" s="1"/>
      <c r="DN1167" s="1"/>
      <c r="DO1167" s="1"/>
      <c r="DP1167" s="1"/>
    </row>
    <row r="1168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14"/>
      <c r="X1168" s="114"/>
      <c r="Y1168" s="114"/>
      <c r="Z1168" s="114"/>
      <c r="AA1168" s="305"/>
      <c r="AB1168" s="305"/>
      <c r="AC1168" s="305"/>
      <c r="AD1168" s="305"/>
      <c r="AE1168" s="305"/>
      <c r="AF1168" s="305"/>
      <c r="AG1168" s="305"/>
      <c r="AH1168" s="305"/>
      <c r="AI1168" s="305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  <c r="BU1168" s="1"/>
      <c r="BV1168" s="1"/>
      <c r="BW1168" s="1"/>
      <c r="BX1168" s="1"/>
      <c r="BY1168" s="1"/>
      <c r="BZ1168" s="1"/>
      <c r="CA1168" s="1"/>
      <c r="CB1168" s="1"/>
      <c r="CC1168" s="1"/>
      <c r="CD1168" s="1"/>
      <c r="CE1168" s="1"/>
      <c r="CF1168" s="1"/>
      <c r="CG1168" s="1"/>
      <c r="CH1168" s="1"/>
      <c r="CI1168" s="1"/>
      <c r="CJ1168" s="1"/>
      <c r="CK1168" s="1"/>
      <c r="CL1168" s="1"/>
      <c r="CM1168" s="1"/>
      <c r="CN1168" s="1"/>
      <c r="CO1168" s="1"/>
      <c r="CP1168" s="1"/>
      <c r="CQ1168" s="1"/>
      <c r="CR1168" s="1"/>
      <c r="CS1168" s="1"/>
      <c r="CT1168" s="1"/>
      <c r="CU1168" s="114"/>
      <c r="CV1168" s="1"/>
      <c r="CW1168" s="1"/>
      <c r="CX1168" s="1"/>
      <c r="CY1168" s="1"/>
      <c r="CZ1168" s="1"/>
      <c r="DA1168" s="1"/>
      <c r="DB1168" s="1"/>
      <c r="DC1168" s="1"/>
      <c r="DD1168" s="1"/>
      <c r="DE1168" s="1"/>
      <c r="DF1168" s="1"/>
      <c r="DG1168" s="1"/>
      <c r="DH1168" s="1"/>
      <c r="DI1168" s="1"/>
      <c r="DJ1168" s="1"/>
      <c r="DK1168" s="1"/>
      <c r="DL1168" s="1"/>
      <c r="DM1168" s="1"/>
      <c r="DN1168" s="1"/>
      <c r="DO1168" s="1"/>
      <c r="DP1168" s="1"/>
    </row>
    <row r="1169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14"/>
      <c r="X1169" s="114"/>
      <c r="Y1169" s="114"/>
      <c r="Z1169" s="114"/>
      <c r="AA1169" s="305"/>
      <c r="AB1169" s="305"/>
      <c r="AC1169" s="305"/>
      <c r="AD1169" s="305"/>
      <c r="AE1169" s="305"/>
      <c r="AF1169" s="305"/>
      <c r="AG1169" s="305"/>
      <c r="AH1169" s="305"/>
      <c r="AI1169" s="305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  <c r="BU1169" s="1"/>
      <c r="BV1169" s="1"/>
      <c r="BW1169" s="1"/>
      <c r="BX1169" s="1"/>
      <c r="BY1169" s="1"/>
      <c r="BZ1169" s="1"/>
      <c r="CA1169" s="1"/>
      <c r="CB1169" s="1"/>
      <c r="CC1169" s="1"/>
      <c r="CD1169" s="1"/>
      <c r="CE1169" s="1"/>
      <c r="CF1169" s="1"/>
      <c r="CG1169" s="1"/>
      <c r="CH1169" s="1"/>
      <c r="CI1169" s="1"/>
      <c r="CJ1169" s="1"/>
      <c r="CK1169" s="1"/>
      <c r="CL1169" s="1"/>
      <c r="CM1169" s="1"/>
      <c r="CN1169" s="1"/>
      <c r="CO1169" s="1"/>
      <c r="CP1169" s="1"/>
      <c r="CQ1169" s="1"/>
      <c r="CR1169" s="1"/>
      <c r="CS1169" s="1"/>
      <c r="CT1169" s="1"/>
      <c r="CU1169" s="114"/>
      <c r="CV1169" s="1"/>
      <c r="CW1169" s="1"/>
      <c r="CX1169" s="1"/>
      <c r="CY1169" s="1"/>
      <c r="CZ1169" s="1"/>
      <c r="DA1169" s="1"/>
      <c r="DB1169" s="1"/>
      <c r="DC1169" s="1"/>
      <c r="DD1169" s="1"/>
      <c r="DE1169" s="1"/>
      <c r="DF1169" s="1"/>
      <c r="DG1169" s="1"/>
      <c r="DH1169" s="1"/>
      <c r="DI1169" s="1"/>
      <c r="DJ1169" s="1"/>
      <c r="DK1169" s="1"/>
      <c r="DL1169" s="1"/>
      <c r="DM1169" s="1"/>
      <c r="DN1169" s="1"/>
      <c r="DO1169" s="1"/>
      <c r="DP1169" s="1"/>
    </row>
    <row r="1170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14"/>
      <c r="X1170" s="114"/>
      <c r="Y1170" s="114"/>
      <c r="Z1170" s="114"/>
      <c r="AA1170" s="305"/>
      <c r="AB1170" s="305"/>
      <c r="AC1170" s="305"/>
      <c r="AD1170" s="305"/>
      <c r="AE1170" s="305"/>
      <c r="AF1170" s="305"/>
      <c r="AG1170" s="305"/>
      <c r="AH1170" s="305"/>
      <c r="AI1170" s="305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1"/>
      <c r="BU1170" s="1"/>
      <c r="BV1170" s="1"/>
      <c r="BW1170" s="1"/>
      <c r="BX1170" s="1"/>
      <c r="BY1170" s="1"/>
      <c r="BZ1170" s="1"/>
      <c r="CA1170" s="1"/>
      <c r="CB1170" s="1"/>
      <c r="CC1170" s="1"/>
      <c r="CD1170" s="1"/>
      <c r="CE1170" s="1"/>
      <c r="CF1170" s="1"/>
      <c r="CG1170" s="1"/>
      <c r="CH1170" s="1"/>
      <c r="CI1170" s="1"/>
      <c r="CJ1170" s="1"/>
      <c r="CK1170" s="1"/>
      <c r="CL1170" s="1"/>
      <c r="CM1170" s="1"/>
      <c r="CN1170" s="1"/>
      <c r="CO1170" s="1"/>
      <c r="CP1170" s="1"/>
      <c r="CQ1170" s="1"/>
      <c r="CR1170" s="1"/>
      <c r="CS1170" s="1"/>
      <c r="CT1170" s="1"/>
      <c r="CU1170" s="114"/>
      <c r="CV1170" s="1"/>
      <c r="CW1170" s="1"/>
      <c r="CX1170" s="1"/>
      <c r="CY1170" s="1"/>
      <c r="CZ1170" s="1"/>
      <c r="DA1170" s="1"/>
      <c r="DB1170" s="1"/>
      <c r="DC1170" s="1"/>
      <c r="DD1170" s="1"/>
      <c r="DE1170" s="1"/>
      <c r="DF1170" s="1"/>
      <c r="DG1170" s="1"/>
      <c r="DH1170" s="1"/>
      <c r="DI1170" s="1"/>
      <c r="DJ1170" s="1"/>
      <c r="DK1170" s="1"/>
      <c r="DL1170" s="1"/>
      <c r="DM1170" s="1"/>
      <c r="DN1170" s="1"/>
      <c r="DO1170" s="1"/>
      <c r="DP1170" s="1"/>
    </row>
    <row r="1171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14"/>
      <c r="X1171" s="114"/>
      <c r="Y1171" s="114"/>
      <c r="Z1171" s="114"/>
      <c r="AA1171" s="305"/>
      <c r="AB1171" s="305"/>
      <c r="AC1171" s="305"/>
      <c r="AD1171" s="305"/>
      <c r="AE1171" s="305"/>
      <c r="AF1171" s="305"/>
      <c r="AG1171" s="305"/>
      <c r="AH1171" s="305"/>
      <c r="AI1171" s="305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  <c r="CE1171" s="1"/>
      <c r="CF1171" s="1"/>
      <c r="CG1171" s="1"/>
      <c r="CH1171" s="1"/>
      <c r="CI1171" s="1"/>
      <c r="CJ1171" s="1"/>
      <c r="CK1171" s="1"/>
      <c r="CL1171" s="1"/>
      <c r="CM1171" s="1"/>
      <c r="CN1171" s="1"/>
      <c r="CO1171" s="1"/>
      <c r="CP1171" s="1"/>
      <c r="CQ1171" s="1"/>
      <c r="CR1171" s="1"/>
      <c r="CS1171" s="1"/>
      <c r="CT1171" s="1"/>
      <c r="CU1171" s="114"/>
      <c r="CV1171" s="1"/>
      <c r="CW1171" s="1"/>
      <c r="CX1171" s="1"/>
      <c r="CY1171" s="1"/>
      <c r="CZ1171" s="1"/>
      <c r="DA1171" s="1"/>
      <c r="DB1171" s="1"/>
      <c r="DC1171" s="1"/>
      <c r="DD1171" s="1"/>
      <c r="DE1171" s="1"/>
      <c r="DF1171" s="1"/>
      <c r="DG1171" s="1"/>
      <c r="DH1171" s="1"/>
      <c r="DI1171" s="1"/>
      <c r="DJ1171" s="1"/>
      <c r="DK1171" s="1"/>
      <c r="DL1171" s="1"/>
      <c r="DM1171" s="1"/>
      <c r="DN1171" s="1"/>
      <c r="DO1171" s="1"/>
      <c r="DP1171" s="1"/>
    </row>
    <row r="1172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14"/>
      <c r="X1172" s="114"/>
      <c r="Y1172" s="114"/>
      <c r="Z1172" s="114"/>
      <c r="AA1172" s="305"/>
      <c r="AB1172" s="305"/>
      <c r="AC1172" s="305"/>
      <c r="AD1172" s="305"/>
      <c r="AE1172" s="305"/>
      <c r="AF1172" s="305"/>
      <c r="AG1172" s="305"/>
      <c r="AH1172" s="305"/>
      <c r="AI1172" s="305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1"/>
      <c r="BU1172" s="1"/>
      <c r="BV1172" s="1"/>
      <c r="BW1172" s="1"/>
      <c r="BX1172" s="1"/>
      <c r="BY1172" s="1"/>
      <c r="BZ1172" s="1"/>
      <c r="CA1172" s="1"/>
      <c r="CB1172" s="1"/>
      <c r="CC1172" s="1"/>
      <c r="CD1172" s="1"/>
      <c r="CE1172" s="1"/>
      <c r="CF1172" s="1"/>
      <c r="CG1172" s="1"/>
      <c r="CH1172" s="1"/>
      <c r="CI1172" s="1"/>
      <c r="CJ1172" s="1"/>
      <c r="CK1172" s="1"/>
      <c r="CL1172" s="1"/>
      <c r="CM1172" s="1"/>
      <c r="CN1172" s="1"/>
      <c r="CO1172" s="1"/>
      <c r="CP1172" s="1"/>
      <c r="CQ1172" s="1"/>
      <c r="CR1172" s="1"/>
      <c r="CS1172" s="1"/>
      <c r="CT1172" s="1"/>
      <c r="CU1172" s="114"/>
      <c r="CV1172" s="1"/>
      <c r="CW1172" s="1"/>
      <c r="CX1172" s="1"/>
      <c r="CY1172" s="1"/>
      <c r="CZ1172" s="1"/>
      <c r="DA1172" s="1"/>
      <c r="DB1172" s="1"/>
      <c r="DC1172" s="1"/>
      <c r="DD1172" s="1"/>
      <c r="DE1172" s="1"/>
      <c r="DF1172" s="1"/>
      <c r="DG1172" s="1"/>
      <c r="DH1172" s="1"/>
      <c r="DI1172" s="1"/>
      <c r="DJ1172" s="1"/>
      <c r="DK1172" s="1"/>
      <c r="DL1172" s="1"/>
      <c r="DM1172" s="1"/>
      <c r="DN1172" s="1"/>
      <c r="DO1172" s="1"/>
      <c r="DP1172" s="1"/>
    </row>
    <row r="117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14"/>
      <c r="X1173" s="114"/>
      <c r="Y1173" s="114"/>
      <c r="Z1173" s="114"/>
      <c r="AA1173" s="305"/>
      <c r="AB1173" s="305"/>
      <c r="AC1173" s="305"/>
      <c r="AD1173" s="305"/>
      <c r="AE1173" s="305"/>
      <c r="AF1173" s="305"/>
      <c r="AG1173" s="305"/>
      <c r="AH1173" s="305"/>
      <c r="AI1173" s="305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  <c r="BU1173" s="1"/>
      <c r="BV1173" s="1"/>
      <c r="BW1173" s="1"/>
      <c r="BX1173" s="1"/>
      <c r="BY1173" s="1"/>
      <c r="BZ1173" s="1"/>
      <c r="CA1173" s="1"/>
      <c r="CB1173" s="1"/>
      <c r="CC1173" s="1"/>
      <c r="CD1173" s="1"/>
      <c r="CE1173" s="1"/>
      <c r="CF1173" s="1"/>
      <c r="CG1173" s="1"/>
      <c r="CH1173" s="1"/>
      <c r="CI1173" s="1"/>
      <c r="CJ1173" s="1"/>
      <c r="CK1173" s="1"/>
      <c r="CL1173" s="1"/>
      <c r="CM1173" s="1"/>
      <c r="CN1173" s="1"/>
      <c r="CO1173" s="1"/>
      <c r="CP1173" s="1"/>
      <c r="CQ1173" s="1"/>
      <c r="CR1173" s="1"/>
      <c r="CS1173" s="1"/>
      <c r="CT1173" s="1"/>
      <c r="CU1173" s="114"/>
      <c r="CV1173" s="1"/>
      <c r="CW1173" s="1"/>
      <c r="CX1173" s="1"/>
      <c r="CY1173" s="1"/>
      <c r="CZ1173" s="1"/>
      <c r="DA1173" s="1"/>
      <c r="DB1173" s="1"/>
      <c r="DC1173" s="1"/>
      <c r="DD1173" s="1"/>
      <c r="DE1173" s="1"/>
      <c r="DF1173" s="1"/>
      <c r="DG1173" s="1"/>
      <c r="DH1173" s="1"/>
      <c r="DI1173" s="1"/>
      <c r="DJ1173" s="1"/>
      <c r="DK1173" s="1"/>
      <c r="DL1173" s="1"/>
      <c r="DM1173" s="1"/>
      <c r="DN1173" s="1"/>
      <c r="DO1173" s="1"/>
      <c r="DP1173" s="1"/>
    </row>
    <row r="1174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14"/>
      <c r="X1174" s="114"/>
      <c r="Y1174" s="114"/>
      <c r="Z1174" s="114"/>
      <c r="AA1174" s="305"/>
      <c r="AB1174" s="305"/>
      <c r="AC1174" s="305"/>
      <c r="AD1174" s="305"/>
      <c r="AE1174" s="305"/>
      <c r="AF1174" s="305"/>
      <c r="AG1174" s="305"/>
      <c r="AH1174" s="305"/>
      <c r="AI1174" s="305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  <c r="BU1174" s="1"/>
      <c r="BV1174" s="1"/>
      <c r="BW1174" s="1"/>
      <c r="BX1174" s="1"/>
      <c r="BY1174" s="1"/>
      <c r="BZ1174" s="1"/>
      <c r="CA1174" s="1"/>
      <c r="CB1174" s="1"/>
      <c r="CC1174" s="1"/>
      <c r="CD1174" s="1"/>
      <c r="CE1174" s="1"/>
      <c r="CF1174" s="1"/>
      <c r="CG1174" s="1"/>
      <c r="CH1174" s="1"/>
      <c r="CI1174" s="1"/>
      <c r="CJ1174" s="1"/>
      <c r="CK1174" s="1"/>
      <c r="CL1174" s="1"/>
      <c r="CM1174" s="1"/>
      <c r="CN1174" s="1"/>
      <c r="CO1174" s="1"/>
      <c r="CP1174" s="1"/>
      <c r="CQ1174" s="1"/>
      <c r="CR1174" s="1"/>
      <c r="CS1174" s="1"/>
      <c r="CT1174" s="1"/>
      <c r="CU1174" s="114"/>
      <c r="CV1174" s="1"/>
      <c r="CW1174" s="1"/>
      <c r="CX1174" s="1"/>
      <c r="CY1174" s="1"/>
      <c r="CZ1174" s="1"/>
      <c r="DA1174" s="1"/>
      <c r="DB1174" s="1"/>
      <c r="DC1174" s="1"/>
      <c r="DD1174" s="1"/>
      <c r="DE1174" s="1"/>
      <c r="DF1174" s="1"/>
      <c r="DG1174" s="1"/>
      <c r="DH1174" s="1"/>
      <c r="DI1174" s="1"/>
      <c r="DJ1174" s="1"/>
      <c r="DK1174" s="1"/>
      <c r="DL1174" s="1"/>
      <c r="DM1174" s="1"/>
      <c r="DN1174" s="1"/>
      <c r="DO1174" s="1"/>
      <c r="DP1174" s="1"/>
    </row>
    <row r="117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14"/>
      <c r="X1175" s="114"/>
      <c r="Y1175" s="114"/>
      <c r="Z1175" s="114"/>
      <c r="AA1175" s="305"/>
      <c r="AB1175" s="305"/>
      <c r="AC1175" s="305"/>
      <c r="AD1175" s="305"/>
      <c r="AE1175" s="305"/>
      <c r="AF1175" s="305"/>
      <c r="AG1175" s="305"/>
      <c r="AH1175" s="305"/>
      <c r="AI1175" s="305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1"/>
      <c r="BU1175" s="1"/>
      <c r="BV1175" s="1"/>
      <c r="BW1175" s="1"/>
      <c r="BX1175" s="1"/>
      <c r="BY1175" s="1"/>
      <c r="BZ1175" s="1"/>
      <c r="CA1175" s="1"/>
      <c r="CB1175" s="1"/>
      <c r="CC1175" s="1"/>
      <c r="CD1175" s="1"/>
      <c r="CE1175" s="1"/>
      <c r="CF1175" s="1"/>
      <c r="CG1175" s="1"/>
      <c r="CH1175" s="1"/>
      <c r="CI1175" s="1"/>
      <c r="CJ1175" s="1"/>
      <c r="CK1175" s="1"/>
      <c r="CL1175" s="1"/>
      <c r="CM1175" s="1"/>
      <c r="CN1175" s="1"/>
      <c r="CO1175" s="1"/>
      <c r="CP1175" s="1"/>
      <c r="CQ1175" s="1"/>
      <c r="CR1175" s="1"/>
      <c r="CS1175" s="1"/>
      <c r="CT1175" s="1"/>
      <c r="CU1175" s="114"/>
      <c r="CV1175" s="1"/>
      <c r="CW1175" s="1"/>
      <c r="CX1175" s="1"/>
      <c r="CY1175" s="1"/>
      <c r="CZ1175" s="1"/>
      <c r="DA1175" s="1"/>
      <c r="DB1175" s="1"/>
      <c r="DC1175" s="1"/>
      <c r="DD1175" s="1"/>
      <c r="DE1175" s="1"/>
      <c r="DF1175" s="1"/>
      <c r="DG1175" s="1"/>
      <c r="DH1175" s="1"/>
      <c r="DI1175" s="1"/>
      <c r="DJ1175" s="1"/>
      <c r="DK1175" s="1"/>
      <c r="DL1175" s="1"/>
      <c r="DM1175" s="1"/>
      <c r="DN1175" s="1"/>
      <c r="DO1175" s="1"/>
      <c r="DP1175" s="1"/>
    </row>
    <row r="1176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14"/>
      <c r="X1176" s="114"/>
      <c r="Y1176" s="114"/>
      <c r="Z1176" s="114"/>
      <c r="AA1176" s="305"/>
      <c r="AB1176" s="305"/>
      <c r="AC1176" s="305"/>
      <c r="AD1176" s="305"/>
      <c r="AE1176" s="305"/>
      <c r="AF1176" s="305"/>
      <c r="AG1176" s="305"/>
      <c r="AH1176" s="305"/>
      <c r="AI1176" s="305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1"/>
      <c r="BU1176" s="1"/>
      <c r="BV1176" s="1"/>
      <c r="BW1176" s="1"/>
      <c r="BX1176" s="1"/>
      <c r="BY1176" s="1"/>
      <c r="BZ1176" s="1"/>
      <c r="CA1176" s="1"/>
      <c r="CB1176" s="1"/>
      <c r="CC1176" s="1"/>
      <c r="CD1176" s="1"/>
      <c r="CE1176" s="1"/>
      <c r="CF1176" s="1"/>
      <c r="CG1176" s="1"/>
      <c r="CH1176" s="1"/>
      <c r="CI1176" s="1"/>
      <c r="CJ1176" s="1"/>
      <c r="CK1176" s="1"/>
      <c r="CL1176" s="1"/>
      <c r="CM1176" s="1"/>
      <c r="CN1176" s="1"/>
      <c r="CO1176" s="1"/>
      <c r="CP1176" s="1"/>
      <c r="CQ1176" s="1"/>
      <c r="CR1176" s="1"/>
      <c r="CS1176" s="1"/>
      <c r="CT1176" s="1"/>
      <c r="CU1176" s="114"/>
      <c r="CV1176" s="1"/>
      <c r="CW1176" s="1"/>
      <c r="CX1176" s="1"/>
      <c r="CY1176" s="1"/>
      <c r="CZ1176" s="1"/>
      <c r="DA1176" s="1"/>
      <c r="DB1176" s="1"/>
      <c r="DC1176" s="1"/>
      <c r="DD1176" s="1"/>
      <c r="DE1176" s="1"/>
      <c r="DF1176" s="1"/>
      <c r="DG1176" s="1"/>
      <c r="DH1176" s="1"/>
      <c r="DI1176" s="1"/>
      <c r="DJ1176" s="1"/>
      <c r="DK1176" s="1"/>
      <c r="DL1176" s="1"/>
      <c r="DM1176" s="1"/>
      <c r="DN1176" s="1"/>
      <c r="DO1176" s="1"/>
      <c r="DP1176" s="1"/>
    </row>
    <row r="1177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14"/>
      <c r="X1177" s="114"/>
      <c r="Y1177" s="114"/>
      <c r="Z1177" s="114"/>
      <c r="AA1177" s="305"/>
      <c r="AB1177" s="305"/>
      <c r="AC1177" s="305"/>
      <c r="AD1177" s="305"/>
      <c r="AE1177" s="305"/>
      <c r="AF1177" s="305"/>
      <c r="AG1177" s="305"/>
      <c r="AH1177" s="305"/>
      <c r="AI1177" s="305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1"/>
      <c r="BU1177" s="1"/>
      <c r="BV1177" s="1"/>
      <c r="BW1177" s="1"/>
      <c r="BX1177" s="1"/>
      <c r="BY1177" s="1"/>
      <c r="BZ1177" s="1"/>
      <c r="CA1177" s="1"/>
      <c r="CB1177" s="1"/>
      <c r="CC1177" s="1"/>
      <c r="CD1177" s="1"/>
      <c r="CE1177" s="1"/>
      <c r="CF1177" s="1"/>
      <c r="CG1177" s="1"/>
      <c r="CH1177" s="1"/>
      <c r="CI1177" s="1"/>
      <c r="CJ1177" s="1"/>
      <c r="CK1177" s="1"/>
      <c r="CL1177" s="1"/>
      <c r="CM1177" s="1"/>
      <c r="CN1177" s="1"/>
      <c r="CO1177" s="1"/>
      <c r="CP1177" s="1"/>
      <c r="CQ1177" s="1"/>
      <c r="CR1177" s="1"/>
      <c r="CS1177" s="1"/>
      <c r="CT1177" s="1"/>
      <c r="CU1177" s="114"/>
      <c r="CV1177" s="1"/>
      <c r="CW1177" s="1"/>
      <c r="CX1177" s="1"/>
      <c r="CY1177" s="1"/>
      <c r="CZ1177" s="1"/>
      <c r="DA1177" s="1"/>
      <c r="DB1177" s="1"/>
      <c r="DC1177" s="1"/>
      <c r="DD1177" s="1"/>
      <c r="DE1177" s="1"/>
      <c r="DF1177" s="1"/>
      <c r="DG1177" s="1"/>
      <c r="DH1177" s="1"/>
      <c r="DI1177" s="1"/>
      <c r="DJ1177" s="1"/>
      <c r="DK1177" s="1"/>
      <c r="DL1177" s="1"/>
      <c r="DM1177" s="1"/>
      <c r="DN1177" s="1"/>
      <c r="DO1177" s="1"/>
      <c r="DP1177" s="1"/>
    </row>
    <row r="1178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14"/>
      <c r="X1178" s="114"/>
      <c r="Y1178" s="114"/>
      <c r="Z1178" s="114"/>
      <c r="AA1178" s="305"/>
      <c r="AB1178" s="305"/>
      <c r="AC1178" s="305"/>
      <c r="AD1178" s="305"/>
      <c r="AE1178" s="305"/>
      <c r="AF1178" s="305"/>
      <c r="AG1178" s="305"/>
      <c r="AH1178" s="305"/>
      <c r="AI1178" s="305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  <c r="BU1178" s="1"/>
      <c r="BV1178" s="1"/>
      <c r="BW1178" s="1"/>
      <c r="BX1178" s="1"/>
      <c r="BY1178" s="1"/>
      <c r="BZ1178" s="1"/>
      <c r="CA1178" s="1"/>
      <c r="CB1178" s="1"/>
      <c r="CC1178" s="1"/>
      <c r="CD1178" s="1"/>
      <c r="CE1178" s="1"/>
      <c r="CF1178" s="1"/>
      <c r="CG1178" s="1"/>
      <c r="CH1178" s="1"/>
      <c r="CI1178" s="1"/>
      <c r="CJ1178" s="1"/>
      <c r="CK1178" s="1"/>
      <c r="CL1178" s="1"/>
      <c r="CM1178" s="1"/>
      <c r="CN1178" s="1"/>
      <c r="CO1178" s="1"/>
      <c r="CP1178" s="1"/>
      <c r="CQ1178" s="1"/>
      <c r="CR1178" s="1"/>
      <c r="CS1178" s="1"/>
      <c r="CT1178" s="1"/>
      <c r="CU1178" s="114"/>
      <c r="CV1178" s="1"/>
      <c r="CW1178" s="1"/>
      <c r="CX1178" s="1"/>
      <c r="CY1178" s="1"/>
      <c r="CZ1178" s="1"/>
      <c r="DA1178" s="1"/>
      <c r="DB1178" s="1"/>
      <c r="DC1178" s="1"/>
      <c r="DD1178" s="1"/>
      <c r="DE1178" s="1"/>
      <c r="DF1178" s="1"/>
      <c r="DG1178" s="1"/>
      <c r="DH1178" s="1"/>
      <c r="DI1178" s="1"/>
      <c r="DJ1178" s="1"/>
      <c r="DK1178" s="1"/>
      <c r="DL1178" s="1"/>
      <c r="DM1178" s="1"/>
      <c r="DN1178" s="1"/>
      <c r="DO1178" s="1"/>
      <c r="DP1178" s="1"/>
    </row>
    <row r="1179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14"/>
      <c r="X1179" s="114"/>
      <c r="Y1179" s="114"/>
      <c r="Z1179" s="114"/>
      <c r="AA1179" s="305"/>
      <c r="AB1179" s="305"/>
      <c r="AC1179" s="305"/>
      <c r="AD1179" s="305"/>
      <c r="AE1179" s="305"/>
      <c r="AF1179" s="305"/>
      <c r="AG1179" s="305"/>
      <c r="AH1179" s="305"/>
      <c r="AI1179" s="305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  <c r="BU1179" s="1"/>
      <c r="BV1179" s="1"/>
      <c r="BW1179" s="1"/>
      <c r="BX1179" s="1"/>
      <c r="BY1179" s="1"/>
      <c r="BZ1179" s="1"/>
      <c r="CA1179" s="1"/>
      <c r="CB1179" s="1"/>
      <c r="CC1179" s="1"/>
      <c r="CD1179" s="1"/>
      <c r="CE1179" s="1"/>
      <c r="CF1179" s="1"/>
      <c r="CG1179" s="1"/>
      <c r="CH1179" s="1"/>
      <c r="CI1179" s="1"/>
      <c r="CJ1179" s="1"/>
      <c r="CK1179" s="1"/>
      <c r="CL1179" s="1"/>
      <c r="CM1179" s="1"/>
      <c r="CN1179" s="1"/>
      <c r="CO1179" s="1"/>
      <c r="CP1179" s="1"/>
      <c r="CQ1179" s="1"/>
      <c r="CR1179" s="1"/>
      <c r="CS1179" s="1"/>
      <c r="CT1179" s="1"/>
      <c r="CU1179" s="114"/>
      <c r="CV1179" s="1"/>
      <c r="CW1179" s="1"/>
      <c r="CX1179" s="1"/>
      <c r="CY1179" s="1"/>
      <c r="CZ1179" s="1"/>
      <c r="DA1179" s="1"/>
      <c r="DB1179" s="1"/>
      <c r="DC1179" s="1"/>
      <c r="DD1179" s="1"/>
      <c r="DE1179" s="1"/>
      <c r="DF1179" s="1"/>
      <c r="DG1179" s="1"/>
      <c r="DH1179" s="1"/>
      <c r="DI1179" s="1"/>
      <c r="DJ1179" s="1"/>
      <c r="DK1179" s="1"/>
      <c r="DL1179" s="1"/>
      <c r="DM1179" s="1"/>
      <c r="DN1179" s="1"/>
      <c r="DO1179" s="1"/>
      <c r="DP1179" s="1"/>
    </row>
    <row r="1180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14"/>
      <c r="X1180" s="114"/>
      <c r="Y1180" s="114"/>
      <c r="Z1180" s="114"/>
      <c r="AA1180" s="305"/>
      <c r="AB1180" s="305"/>
      <c r="AC1180" s="305"/>
      <c r="AD1180" s="305"/>
      <c r="AE1180" s="305"/>
      <c r="AF1180" s="305"/>
      <c r="AG1180" s="305"/>
      <c r="AH1180" s="305"/>
      <c r="AI1180" s="305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  <c r="BU1180" s="1"/>
      <c r="BV1180" s="1"/>
      <c r="BW1180" s="1"/>
      <c r="BX1180" s="1"/>
      <c r="BY1180" s="1"/>
      <c r="BZ1180" s="1"/>
      <c r="CA1180" s="1"/>
      <c r="CB1180" s="1"/>
      <c r="CC1180" s="1"/>
      <c r="CD1180" s="1"/>
      <c r="CE1180" s="1"/>
      <c r="CF1180" s="1"/>
      <c r="CG1180" s="1"/>
      <c r="CH1180" s="1"/>
      <c r="CI1180" s="1"/>
      <c r="CJ1180" s="1"/>
      <c r="CK1180" s="1"/>
      <c r="CL1180" s="1"/>
      <c r="CM1180" s="1"/>
      <c r="CN1180" s="1"/>
      <c r="CO1180" s="1"/>
      <c r="CP1180" s="1"/>
      <c r="CQ1180" s="1"/>
      <c r="CR1180" s="1"/>
      <c r="CS1180" s="1"/>
      <c r="CT1180" s="1"/>
      <c r="CU1180" s="114"/>
      <c r="CV1180" s="1"/>
      <c r="CW1180" s="1"/>
      <c r="CX1180" s="1"/>
      <c r="CY1180" s="1"/>
      <c r="CZ1180" s="1"/>
      <c r="DA1180" s="1"/>
      <c r="DB1180" s="1"/>
      <c r="DC1180" s="1"/>
      <c r="DD1180" s="1"/>
      <c r="DE1180" s="1"/>
      <c r="DF1180" s="1"/>
      <c r="DG1180" s="1"/>
      <c r="DH1180" s="1"/>
      <c r="DI1180" s="1"/>
      <c r="DJ1180" s="1"/>
      <c r="DK1180" s="1"/>
      <c r="DL1180" s="1"/>
      <c r="DM1180" s="1"/>
      <c r="DN1180" s="1"/>
      <c r="DO1180" s="1"/>
      <c r="DP1180" s="1"/>
    </row>
    <row r="1181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14"/>
      <c r="X1181" s="114"/>
      <c r="Y1181" s="114"/>
      <c r="Z1181" s="114"/>
      <c r="AA1181" s="305"/>
      <c r="AB1181" s="305"/>
      <c r="AC1181" s="305"/>
      <c r="AD1181" s="305"/>
      <c r="AE1181" s="305"/>
      <c r="AF1181" s="305"/>
      <c r="AG1181" s="305"/>
      <c r="AH1181" s="305"/>
      <c r="AI1181" s="305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1"/>
      <c r="BU1181" s="1"/>
      <c r="BV1181" s="1"/>
      <c r="BW1181" s="1"/>
      <c r="BX1181" s="1"/>
      <c r="BY1181" s="1"/>
      <c r="BZ1181" s="1"/>
      <c r="CA1181" s="1"/>
      <c r="CB1181" s="1"/>
      <c r="CC1181" s="1"/>
      <c r="CD1181" s="1"/>
      <c r="CE1181" s="1"/>
      <c r="CF1181" s="1"/>
      <c r="CG1181" s="1"/>
      <c r="CH1181" s="1"/>
      <c r="CI1181" s="1"/>
      <c r="CJ1181" s="1"/>
      <c r="CK1181" s="1"/>
      <c r="CL1181" s="1"/>
      <c r="CM1181" s="1"/>
      <c r="CN1181" s="1"/>
      <c r="CO1181" s="1"/>
      <c r="CP1181" s="1"/>
      <c r="CQ1181" s="1"/>
      <c r="CR1181" s="1"/>
      <c r="CS1181" s="1"/>
      <c r="CT1181" s="1"/>
      <c r="CU1181" s="114"/>
      <c r="CV1181" s="1"/>
      <c r="CW1181" s="1"/>
      <c r="CX1181" s="1"/>
      <c r="CY1181" s="1"/>
      <c r="CZ1181" s="1"/>
      <c r="DA1181" s="1"/>
      <c r="DB1181" s="1"/>
      <c r="DC1181" s="1"/>
      <c r="DD1181" s="1"/>
      <c r="DE1181" s="1"/>
      <c r="DF1181" s="1"/>
      <c r="DG1181" s="1"/>
      <c r="DH1181" s="1"/>
      <c r="DI1181" s="1"/>
      <c r="DJ1181" s="1"/>
      <c r="DK1181" s="1"/>
      <c r="DL1181" s="1"/>
      <c r="DM1181" s="1"/>
      <c r="DN1181" s="1"/>
      <c r="DO1181" s="1"/>
      <c r="DP1181" s="1"/>
    </row>
    <row r="1182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14"/>
      <c r="X1182" s="114"/>
      <c r="Y1182" s="114"/>
      <c r="Z1182" s="114"/>
      <c r="AA1182" s="305"/>
      <c r="AB1182" s="305"/>
      <c r="AC1182" s="305"/>
      <c r="AD1182" s="305"/>
      <c r="AE1182" s="305"/>
      <c r="AF1182" s="305"/>
      <c r="AG1182" s="305"/>
      <c r="AH1182" s="305"/>
      <c r="AI1182" s="305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  <c r="BU1182" s="1"/>
      <c r="BV1182" s="1"/>
      <c r="BW1182" s="1"/>
      <c r="BX1182" s="1"/>
      <c r="BY1182" s="1"/>
      <c r="BZ1182" s="1"/>
      <c r="CA1182" s="1"/>
      <c r="CB1182" s="1"/>
      <c r="CC1182" s="1"/>
      <c r="CD1182" s="1"/>
      <c r="CE1182" s="1"/>
      <c r="CF1182" s="1"/>
      <c r="CG1182" s="1"/>
      <c r="CH1182" s="1"/>
      <c r="CI1182" s="1"/>
      <c r="CJ1182" s="1"/>
      <c r="CK1182" s="1"/>
      <c r="CL1182" s="1"/>
      <c r="CM1182" s="1"/>
      <c r="CN1182" s="1"/>
      <c r="CO1182" s="1"/>
      <c r="CP1182" s="1"/>
      <c r="CQ1182" s="1"/>
      <c r="CR1182" s="1"/>
      <c r="CS1182" s="1"/>
      <c r="CT1182" s="1"/>
      <c r="CU1182" s="114"/>
      <c r="CV1182" s="1"/>
      <c r="CW1182" s="1"/>
      <c r="CX1182" s="1"/>
      <c r="CY1182" s="1"/>
      <c r="CZ1182" s="1"/>
      <c r="DA1182" s="1"/>
      <c r="DB1182" s="1"/>
      <c r="DC1182" s="1"/>
      <c r="DD1182" s="1"/>
      <c r="DE1182" s="1"/>
      <c r="DF1182" s="1"/>
      <c r="DG1182" s="1"/>
      <c r="DH1182" s="1"/>
      <c r="DI1182" s="1"/>
      <c r="DJ1182" s="1"/>
      <c r="DK1182" s="1"/>
      <c r="DL1182" s="1"/>
      <c r="DM1182" s="1"/>
      <c r="DN1182" s="1"/>
      <c r="DO1182" s="1"/>
      <c r="DP1182" s="1"/>
    </row>
    <row r="118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14"/>
      <c r="X1183" s="114"/>
      <c r="Y1183" s="114"/>
      <c r="Z1183" s="114"/>
      <c r="AA1183" s="305"/>
      <c r="AB1183" s="305"/>
      <c r="AC1183" s="305"/>
      <c r="AD1183" s="305"/>
      <c r="AE1183" s="305"/>
      <c r="AF1183" s="305"/>
      <c r="AG1183" s="305"/>
      <c r="AH1183" s="305"/>
      <c r="AI1183" s="305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  <c r="BU1183" s="1"/>
      <c r="BV1183" s="1"/>
      <c r="BW1183" s="1"/>
      <c r="BX1183" s="1"/>
      <c r="BY1183" s="1"/>
      <c r="BZ1183" s="1"/>
      <c r="CA1183" s="1"/>
      <c r="CB1183" s="1"/>
      <c r="CC1183" s="1"/>
      <c r="CD1183" s="1"/>
      <c r="CE1183" s="1"/>
      <c r="CF1183" s="1"/>
      <c r="CG1183" s="1"/>
      <c r="CH1183" s="1"/>
      <c r="CI1183" s="1"/>
      <c r="CJ1183" s="1"/>
      <c r="CK1183" s="1"/>
      <c r="CL1183" s="1"/>
      <c r="CM1183" s="1"/>
      <c r="CN1183" s="1"/>
      <c r="CO1183" s="1"/>
      <c r="CP1183" s="1"/>
      <c r="CQ1183" s="1"/>
      <c r="CR1183" s="1"/>
      <c r="CS1183" s="1"/>
      <c r="CT1183" s="1"/>
      <c r="CU1183" s="114"/>
      <c r="CV1183" s="1"/>
      <c r="CW1183" s="1"/>
      <c r="CX1183" s="1"/>
      <c r="CY1183" s="1"/>
      <c r="CZ1183" s="1"/>
      <c r="DA1183" s="1"/>
      <c r="DB1183" s="1"/>
      <c r="DC1183" s="1"/>
      <c r="DD1183" s="1"/>
      <c r="DE1183" s="1"/>
      <c r="DF1183" s="1"/>
      <c r="DG1183" s="1"/>
      <c r="DH1183" s="1"/>
      <c r="DI1183" s="1"/>
      <c r="DJ1183" s="1"/>
      <c r="DK1183" s="1"/>
      <c r="DL1183" s="1"/>
      <c r="DM1183" s="1"/>
      <c r="DN1183" s="1"/>
      <c r="DO1183" s="1"/>
      <c r="DP1183" s="1"/>
    </row>
    <row r="1184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14"/>
      <c r="X1184" s="114"/>
      <c r="Y1184" s="114"/>
      <c r="Z1184" s="114"/>
      <c r="AA1184" s="305"/>
      <c r="AB1184" s="305"/>
      <c r="AC1184" s="305"/>
      <c r="AD1184" s="305"/>
      <c r="AE1184" s="305"/>
      <c r="AF1184" s="305"/>
      <c r="AG1184" s="305"/>
      <c r="AH1184" s="305"/>
      <c r="AI1184" s="305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  <c r="BU1184" s="1"/>
      <c r="BV1184" s="1"/>
      <c r="BW1184" s="1"/>
      <c r="BX1184" s="1"/>
      <c r="BY1184" s="1"/>
      <c r="BZ1184" s="1"/>
      <c r="CA1184" s="1"/>
      <c r="CB1184" s="1"/>
      <c r="CC1184" s="1"/>
      <c r="CD1184" s="1"/>
      <c r="CE1184" s="1"/>
      <c r="CF1184" s="1"/>
      <c r="CG1184" s="1"/>
      <c r="CH1184" s="1"/>
      <c r="CI1184" s="1"/>
      <c r="CJ1184" s="1"/>
      <c r="CK1184" s="1"/>
      <c r="CL1184" s="1"/>
      <c r="CM1184" s="1"/>
      <c r="CN1184" s="1"/>
      <c r="CO1184" s="1"/>
      <c r="CP1184" s="1"/>
      <c r="CQ1184" s="1"/>
      <c r="CR1184" s="1"/>
      <c r="CS1184" s="1"/>
      <c r="CT1184" s="1"/>
      <c r="CU1184" s="114"/>
      <c r="CV1184" s="1"/>
      <c r="CW1184" s="1"/>
      <c r="CX1184" s="1"/>
      <c r="CY1184" s="1"/>
      <c r="CZ1184" s="1"/>
      <c r="DA1184" s="1"/>
      <c r="DB1184" s="1"/>
      <c r="DC1184" s="1"/>
      <c r="DD1184" s="1"/>
      <c r="DE1184" s="1"/>
      <c r="DF1184" s="1"/>
      <c r="DG1184" s="1"/>
      <c r="DH1184" s="1"/>
      <c r="DI1184" s="1"/>
      <c r="DJ1184" s="1"/>
      <c r="DK1184" s="1"/>
      <c r="DL1184" s="1"/>
      <c r="DM1184" s="1"/>
      <c r="DN1184" s="1"/>
      <c r="DO1184" s="1"/>
      <c r="DP1184" s="1"/>
    </row>
    <row r="118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14"/>
      <c r="X1185" s="114"/>
      <c r="Y1185" s="114"/>
      <c r="Z1185" s="114"/>
      <c r="AA1185" s="305"/>
      <c r="AB1185" s="305"/>
      <c r="AC1185" s="305"/>
      <c r="AD1185" s="305"/>
      <c r="AE1185" s="305"/>
      <c r="AF1185" s="305"/>
      <c r="AG1185" s="305"/>
      <c r="AH1185" s="305"/>
      <c r="AI1185" s="305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  <c r="BU1185" s="1"/>
      <c r="BV1185" s="1"/>
      <c r="BW1185" s="1"/>
      <c r="BX1185" s="1"/>
      <c r="BY1185" s="1"/>
      <c r="BZ1185" s="1"/>
      <c r="CA1185" s="1"/>
      <c r="CB1185" s="1"/>
      <c r="CC1185" s="1"/>
      <c r="CD1185" s="1"/>
      <c r="CE1185" s="1"/>
      <c r="CF1185" s="1"/>
      <c r="CG1185" s="1"/>
      <c r="CH1185" s="1"/>
      <c r="CI1185" s="1"/>
      <c r="CJ1185" s="1"/>
      <c r="CK1185" s="1"/>
      <c r="CL1185" s="1"/>
      <c r="CM1185" s="1"/>
      <c r="CN1185" s="1"/>
      <c r="CO1185" s="1"/>
      <c r="CP1185" s="1"/>
      <c r="CQ1185" s="1"/>
      <c r="CR1185" s="1"/>
      <c r="CS1185" s="1"/>
      <c r="CT1185" s="1"/>
      <c r="CU1185" s="114"/>
      <c r="CV1185" s="1"/>
      <c r="CW1185" s="1"/>
      <c r="CX1185" s="1"/>
      <c r="CY1185" s="1"/>
      <c r="CZ1185" s="1"/>
      <c r="DA1185" s="1"/>
      <c r="DB1185" s="1"/>
      <c r="DC1185" s="1"/>
      <c r="DD1185" s="1"/>
      <c r="DE1185" s="1"/>
      <c r="DF1185" s="1"/>
      <c r="DG1185" s="1"/>
      <c r="DH1185" s="1"/>
      <c r="DI1185" s="1"/>
      <c r="DJ1185" s="1"/>
      <c r="DK1185" s="1"/>
      <c r="DL1185" s="1"/>
      <c r="DM1185" s="1"/>
      <c r="DN1185" s="1"/>
      <c r="DO1185" s="1"/>
      <c r="DP1185" s="1"/>
    </row>
    <row r="1186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14"/>
      <c r="X1186" s="114"/>
      <c r="Y1186" s="114"/>
      <c r="Z1186" s="114"/>
      <c r="AA1186" s="305"/>
      <c r="AB1186" s="305"/>
      <c r="AC1186" s="305"/>
      <c r="AD1186" s="305"/>
      <c r="AE1186" s="305"/>
      <c r="AF1186" s="305"/>
      <c r="AG1186" s="305"/>
      <c r="AH1186" s="305"/>
      <c r="AI1186" s="305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1"/>
      <c r="BU1186" s="1"/>
      <c r="BV1186" s="1"/>
      <c r="BW1186" s="1"/>
      <c r="BX1186" s="1"/>
      <c r="BY1186" s="1"/>
      <c r="BZ1186" s="1"/>
      <c r="CA1186" s="1"/>
      <c r="CB1186" s="1"/>
      <c r="CC1186" s="1"/>
      <c r="CD1186" s="1"/>
      <c r="CE1186" s="1"/>
      <c r="CF1186" s="1"/>
      <c r="CG1186" s="1"/>
      <c r="CH1186" s="1"/>
      <c r="CI1186" s="1"/>
      <c r="CJ1186" s="1"/>
      <c r="CK1186" s="1"/>
      <c r="CL1186" s="1"/>
      <c r="CM1186" s="1"/>
      <c r="CN1186" s="1"/>
      <c r="CO1186" s="1"/>
      <c r="CP1186" s="1"/>
      <c r="CQ1186" s="1"/>
      <c r="CR1186" s="1"/>
      <c r="CS1186" s="1"/>
      <c r="CT1186" s="1"/>
      <c r="CU1186" s="114"/>
      <c r="CV1186" s="1"/>
      <c r="CW1186" s="1"/>
      <c r="CX1186" s="1"/>
      <c r="CY1186" s="1"/>
      <c r="CZ1186" s="1"/>
      <c r="DA1186" s="1"/>
      <c r="DB1186" s="1"/>
      <c r="DC1186" s="1"/>
      <c r="DD1186" s="1"/>
      <c r="DE1186" s="1"/>
      <c r="DF1186" s="1"/>
      <c r="DG1186" s="1"/>
      <c r="DH1186" s="1"/>
      <c r="DI1186" s="1"/>
      <c r="DJ1186" s="1"/>
      <c r="DK1186" s="1"/>
      <c r="DL1186" s="1"/>
      <c r="DM1186" s="1"/>
      <c r="DN1186" s="1"/>
      <c r="DO1186" s="1"/>
      <c r="DP1186" s="1"/>
    </row>
    <row r="1187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14"/>
      <c r="X1187" s="114"/>
      <c r="Y1187" s="114"/>
      <c r="Z1187" s="114"/>
      <c r="AA1187" s="305"/>
      <c r="AB1187" s="305"/>
      <c r="AC1187" s="305"/>
      <c r="AD1187" s="305"/>
      <c r="AE1187" s="305"/>
      <c r="AF1187" s="305"/>
      <c r="AG1187" s="305"/>
      <c r="AH1187" s="305"/>
      <c r="AI1187" s="305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  <c r="BU1187" s="1"/>
      <c r="BV1187" s="1"/>
      <c r="BW1187" s="1"/>
      <c r="BX1187" s="1"/>
      <c r="BY1187" s="1"/>
      <c r="BZ1187" s="1"/>
      <c r="CA1187" s="1"/>
      <c r="CB1187" s="1"/>
      <c r="CC1187" s="1"/>
      <c r="CD1187" s="1"/>
      <c r="CE1187" s="1"/>
      <c r="CF1187" s="1"/>
      <c r="CG1187" s="1"/>
      <c r="CH1187" s="1"/>
      <c r="CI1187" s="1"/>
      <c r="CJ1187" s="1"/>
      <c r="CK1187" s="1"/>
      <c r="CL1187" s="1"/>
      <c r="CM1187" s="1"/>
      <c r="CN1187" s="1"/>
      <c r="CO1187" s="1"/>
      <c r="CP1187" s="1"/>
      <c r="CQ1187" s="1"/>
      <c r="CR1187" s="1"/>
      <c r="CS1187" s="1"/>
      <c r="CT1187" s="1"/>
      <c r="CU1187" s="114"/>
      <c r="CV1187" s="1"/>
      <c r="CW1187" s="1"/>
      <c r="CX1187" s="1"/>
      <c r="CY1187" s="1"/>
      <c r="CZ1187" s="1"/>
      <c r="DA1187" s="1"/>
      <c r="DB1187" s="1"/>
      <c r="DC1187" s="1"/>
      <c r="DD1187" s="1"/>
      <c r="DE1187" s="1"/>
      <c r="DF1187" s="1"/>
      <c r="DG1187" s="1"/>
      <c r="DH1187" s="1"/>
      <c r="DI1187" s="1"/>
      <c r="DJ1187" s="1"/>
      <c r="DK1187" s="1"/>
      <c r="DL1187" s="1"/>
      <c r="DM1187" s="1"/>
      <c r="DN1187" s="1"/>
      <c r="DO1187" s="1"/>
      <c r="DP1187" s="1"/>
    </row>
    <row r="1188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14"/>
      <c r="X1188" s="114"/>
      <c r="Y1188" s="114"/>
      <c r="Z1188" s="114"/>
      <c r="AA1188" s="305"/>
      <c r="AB1188" s="305"/>
      <c r="AC1188" s="305"/>
      <c r="AD1188" s="305"/>
      <c r="AE1188" s="305"/>
      <c r="AF1188" s="305"/>
      <c r="AG1188" s="305"/>
      <c r="AH1188" s="305"/>
      <c r="AI1188" s="305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  <c r="BU1188" s="1"/>
      <c r="BV1188" s="1"/>
      <c r="BW1188" s="1"/>
      <c r="BX1188" s="1"/>
      <c r="BY1188" s="1"/>
      <c r="BZ1188" s="1"/>
      <c r="CA1188" s="1"/>
      <c r="CB1188" s="1"/>
      <c r="CC1188" s="1"/>
      <c r="CD1188" s="1"/>
      <c r="CE1188" s="1"/>
      <c r="CF1188" s="1"/>
      <c r="CG1188" s="1"/>
      <c r="CH1188" s="1"/>
      <c r="CI1188" s="1"/>
      <c r="CJ1188" s="1"/>
      <c r="CK1188" s="1"/>
      <c r="CL1188" s="1"/>
      <c r="CM1188" s="1"/>
      <c r="CN1188" s="1"/>
      <c r="CO1188" s="1"/>
      <c r="CP1188" s="1"/>
      <c r="CQ1188" s="1"/>
      <c r="CR1188" s="1"/>
      <c r="CS1188" s="1"/>
      <c r="CT1188" s="1"/>
      <c r="CU1188" s="114"/>
      <c r="CV1188" s="1"/>
      <c r="CW1188" s="1"/>
      <c r="CX1188" s="1"/>
      <c r="CY1188" s="1"/>
      <c r="CZ1188" s="1"/>
      <c r="DA1188" s="1"/>
      <c r="DB1188" s="1"/>
      <c r="DC1188" s="1"/>
      <c r="DD1188" s="1"/>
      <c r="DE1188" s="1"/>
      <c r="DF1188" s="1"/>
      <c r="DG1188" s="1"/>
      <c r="DH1188" s="1"/>
      <c r="DI1188" s="1"/>
      <c r="DJ1188" s="1"/>
      <c r="DK1188" s="1"/>
      <c r="DL1188" s="1"/>
      <c r="DM1188" s="1"/>
      <c r="DN1188" s="1"/>
      <c r="DO1188" s="1"/>
      <c r="DP1188" s="1"/>
    </row>
    <row r="1189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14"/>
      <c r="X1189" s="114"/>
      <c r="Y1189" s="114"/>
      <c r="Z1189" s="114"/>
      <c r="AA1189" s="305"/>
      <c r="AB1189" s="305"/>
      <c r="AC1189" s="305"/>
      <c r="AD1189" s="305"/>
      <c r="AE1189" s="305"/>
      <c r="AF1189" s="305"/>
      <c r="AG1189" s="305"/>
      <c r="AH1189" s="305"/>
      <c r="AI1189" s="305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  <c r="BU1189" s="1"/>
      <c r="BV1189" s="1"/>
      <c r="BW1189" s="1"/>
      <c r="BX1189" s="1"/>
      <c r="BY1189" s="1"/>
      <c r="BZ1189" s="1"/>
      <c r="CA1189" s="1"/>
      <c r="CB1189" s="1"/>
      <c r="CC1189" s="1"/>
      <c r="CD1189" s="1"/>
      <c r="CE1189" s="1"/>
      <c r="CF1189" s="1"/>
      <c r="CG1189" s="1"/>
      <c r="CH1189" s="1"/>
      <c r="CI1189" s="1"/>
      <c r="CJ1189" s="1"/>
      <c r="CK1189" s="1"/>
      <c r="CL1189" s="1"/>
      <c r="CM1189" s="1"/>
      <c r="CN1189" s="1"/>
      <c r="CO1189" s="1"/>
      <c r="CP1189" s="1"/>
      <c r="CQ1189" s="1"/>
      <c r="CR1189" s="1"/>
      <c r="CS1189" s="1"/>
      <c r="CT1189" s="1"/>
      <c r="CU1189" s="114"/>
      <c r="CV1189" s="1"/>
      <c r="CW1189" s="1"/>
      <c r="CX1189" s="1"/>
      <c r="CY1189" s="1"/>
      <c r="CZ1189" s="1"/>
      <c r="DA1189" s="1"/>
      <c r="DB1189" s="1"/>
      <c r="DC1189" s="1"/>
      <c r="DD1189" s="1"/>
      <c r="DE1189" s="1"/>
      <c r="DF1189" s="1"/>
      <c r="DG1189" s="1"/>
      <c r="DH1189" s="1"/>
      <c r="DI1189" s="1"/>
      <c r="DJ1189" s="1"/>
      <c r="DK1189" s="1"/>
      <c r="DL1189" s="1"/>
      <c r="DM1189" s="1"/>
      <c r="DN1189" s="1"/>
      <c r="DO1189" s="1"/>
      <c r="DP1189" s="1"/>
    </row>
    <row r="1190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14"/>
      <c r="X1190" s="114"/>
      <c r="Y1190" s="114"/>
      <c r="Z1190" s="114"/>
      <c r="AA1190" s="305"/>
      <c r="AB1190" s="305"/>
      <c r="AC1190" s="305"/>
      <c r="AD1190" s="305"/>
      <c r="AE1190" s="305"/>
      <c r="AF1190" s="305"/>
      <c r="AG1190" s="305"/>
      <c r="AH1190" s="305"/>
      <c r="AI1190" s="305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  <c r="BU1190" s="1"/>
      <c r="BV1190" s="1"/>
      <c r="BW1190" s="1"/>
      <c r="BX1190" s="1"/>
      <c r="BY1190" s="1"/>
      <c r="BZ1190" s="1"/>
      <c r="CA1190" s="1"/>
      <c r="CB1190" s="1"/>
      <c r="CC1190" s="1"/>
      <c r="CD1190" s="1"/>
      <c r="CE1190" s="1"/>
      <c r="CF1190" s="1"/>
      <c r="CG1190" s="1"/>
      <c r="CH1190" s="1"/>
      <c r="CI1190" s="1"/>
      <c r="CJ1190" s="1"/>
      <c r="CK1190" s="1"/>
      <c r="CL1190" s="1"/>
      <c r="CM1190" s="1"/>
      <c r="CN1190" s="1"/>
      <c r="CO1190" s="1"/>
      <c r="CP1190" s="1"/>
      <c r="CQ1190" s="1"/>
      <c r="CR1190" s="1"/>
      <c r="CS1190" s="1"/>
      <c r="CT1190" s="1"/>
      <c r="CU1190" s="114"/>
      <c r="CV1190" s="1"/>
      <c r="CW1190" s="1"/>
      <c r="CX1190" s="1"/>
      <c r="CY1190" s="1"/>
      <c r="CZ1190" s="1"/>
      <c r="DA1190" s="1"/>
      <c r="DB1190" s="1"/>
      <c r="DC1190" s="1"/>
      <c r="DD1190" s="1"/>
      <c r="DE1190" s="1"/>
      <c r="DF1190" s="1"/>
      <c r="DG1190" s="1"/>
      <c r="DH1190" s="1"/>
      <c r="DI1190" s="1"/>
      <c r="DJ1190" s="1"/>
      <c r="DK1190" s="1"/>
      <c r="DL1190" s="1"/>
      <c r="DM1190" s="1"/>
      <c r="DN1190" s="1"/>
      <c r="DO1190" s="1"/>
      <c r="DP1190" s="1"/>
    </row>
    <row r="1191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14"/>
      <c r="X1191" s="114"/>
      <c r="Y1191" s="114"/>
      <c r="Z1191" s="114"/>
      <c r="AA1191" s="305"/>
      <c r="AB1191" s="305"/>
      <c r="AC1191" s="305"/>
      <c r="AD1191" s="305"/>
      <c r="AE1191" s="305"/>
      <c r="AF1191" s="305"/>
      <c r="AG1191" s="305"/>
      <c r="AH1191" s="305"/>
      <c r="AI1191" s="305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1"/>
      <c r="BU1191" s="1"/>
      <c r="BV1191" s="1"/>
      <c r="BW1191" s="1"/>
      <c r="BX1191" s="1"/>
      <c r="BY1191" s="1"/>
      <c r="BZ1191" s="1"/>
      <c r="CA1191" s="1"/>
      <c r="CB1191" s="1"/>
      <c r="CC1191" s="1"/>
      <c r="CD1191" s="1"/>
      <c r="CE1191" s="1"/>
      <c r="CF1191" s="1"/>
      <c r="CG1191" s="1"/>
      <c r="CH1191" s="1"/>
      <c r="CI1191" s="1"/>
      <c r="CJ1191" s="1"/>
      <c r="CK1191" s="1"/>
      <c r="CL1191" s="1"/>
      <c r="CM1191" s="1"/>
      <c r="CN1191" s="1"/>
      <c r="CO1191" s="1"/>
      <c r="CP1191" s="1"/>
      <c r="CQ1191" s="1"/>
      <c r="CR1191" s="1"/>
      <c r="CS1191" s="1"/>
      <c r="CT1191" s="1"/>
      <c r="CU1191" s="114"/>
      <c r="CV1191" s="1"/>
      <c r="CW1191" s="1"/>
      <c r="CX1191" s="1"/>
      <c r="CY1191" s="1"/>
      <c r="CZ1191" s="1"/>
      <c r="DA1191" s="1"/>
      <c r="DB1191" s="1"/>
      <c r="DC1191" s="1"/>
      <c r="DD1191" s="1"/>
      <c r="DE1191" s="1"/>
      <c r="DF1191" s="1"/>
      <c r="DG1191" s="1"/>
      <c r="DH1191" s="1"/>
      <c r="DI1191" s="1"/>
      <c r="DJ1191" s="1"/>
      <c r="DK1191" s="1"/>
      <c r="DL1191" s="1"/>
      <c r="DM1191" s="1"/>
      <c r="DN1191" s="1"/>
      <c r="DO1191" s="1"/>
      <c r="DP1191" s="1"/>
    </row>
    <row r="1192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14"/>
      <c r="X1192" s="114"/>
      <c r="Y1192" s="114"/>
      <c r="Z1192" s="114"/>
      <c r="AA1192" s="305"/>
      <c r="AB1192" s="305"/>
      <c r="AC1192" s="305"/>
      <c r="AD1192" s="305"/>
      <c r="AE1192" s="305"/>
      <c r="AF1192" s="305"/>
      <c r="AG1192" s="305"/>
      <c r="AH1192" s="305"/>
      <c r="AI1192" s="305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  <c r="BU1192" s="1"/>
      <c r="BV1192" s="1"/>
      <c r="BW1192" s="1"/>
      <c r="BX1192" s="1"/>
      <c r="BY1192" s="1"/>
      <c r="BZ1192" s="1"/>
      <c r="CA1192" s="1"/>
      <c r="CB1192" s="1"/>
      <c r="CC1192" s="1"/>
      <c r="CD1192" s="1"/>
      <c r="CE1192" s="1"/>
      <c r="CF1192" s="1"/>
      <c r="CG1192" s="1"/>
      <c r="CH1192" s="1"/>
      <c r="CI1192" s="1"/>
      <c r="CJ1192" s="1"/>
      <c r="CK1192" s="1"/>
      <c r="CL1192" s="1"/>
      <c r="CM1192" s="1"/>
      <c r="CN1192" s="1"/>
      <c r="CO1192" s="1"/>
      <c r="CP1192" s="1"/>
      <c r="CQ1192" s="1"/>
      <c r="CR1192" s="1"/>
      <c r="CS1192" s="1"/>
      <c r="CT1192" s="1"/>
      <c r="CU1192" s="114"/>
      <c r="CV1192" s="1"/>
      <c r="CW1192" s="1"/>
      <c r="CX1192" s="1"/>
      <c r="CY1192" s="1"/>
      <c r="CZ1192" s="1"/>
      <c r="DA1192" s="1"/>
      <c r="DB1192" s="1"/>
      <c r="DC1192" s="1"/>
      <c r="DD1192" s="1"/>
      <c r="DE1192" s="1"/>
      <c r="DF1192" s="1"/>
      <c r="DG1192" s="1"/>
      <c r="DH1192" s="1"/>
      <c r="DI1192" s="1"/>
      <c r="DJ1192" s="1"/>
      <c r="DK1192" s="1"/>
      <c r="DL1192" s="1"/>
      <c r="DM1192" s="1"/>
      <c r="DN1192" s="1"/>
      <c r="DO1192" s="1"/>
      <c r="DP1192" s="1"/>
    </row>
    <row r="119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14"/>
      <c r="X1193" s="114"/>
      <c r="Y1193" s="114"/>
      <c r="Z1193" s="114"/>
      <c r="AA1193" s="305"/>
      <c r="AB1193" s="305"/>
      <c r="AC1193" s="305"/>
      <c r="AD1193" s="305"/>
      <c r="AE1193" s="305"/>
      <c r="AF1193" s="305"/>
      <c r="AG1193" s="305"/>
      <c r="AH1193" s="305"/>
      <c r="AI1193" s="305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  <c r="BU1193" s="1"/>
      <c r="BV1193" s="1"/>
      <c r="BW1193" s="1"/>
      <c r="BX1193" s="1"/>
      <c r="BY1193" s="1"/>
      <c r="BZ1193" s="1"/>
      <c r="CA1193" s="1"/>
      <c r="CB1193" s="1"/>
      <c r="CC1193" s="1"/>
      <c r="CD1193" s="1"/>
      <c r="CE1193" s="1"/>
      <c r="CF1193" s="1"/>
      <c r="CG1193" s="1"/>
      <c r="CH1193" s="1"/>
      <c r="CI1193" s="1"/>
      <c r="CJ1193" s="1"/>
      <c r="CK1193" s="1"/>
      <c r="CL1193" s="1"/>
      <c r="CM1193" s="1"/>
      <c r="CN1193" s="1"/>
      <c r="CO1193" s="1"/>
      <c r="CP1193" s="1"/>
      <c r="CQ1193" s="1"/>
      <c r="CR1193" s="1"/>
      <c r="CS1193" s="1"/>
      <c r="CT1193" s="1"/>
      <c r="CU1193" s="114"/>
      <c r="CV1193" s="1"/>
      <c r="CW1193" s="1"/>
      <c r="CX1193" s="1"/>
      <c r="CY1193" s="1"/>
      <c r="CZ1193" s="1"/>
      <c r="DA1193" s="1"/>
      <c r="DB1193" s="1"/>
      <c r="DC1193" s="1"/>
      <c r="DD1193" s="1"/>
      <c r="DE1193" s="1"/>
      <c r="DF1193" s="1"/>
      <c r="DG1193" s="1"/>
      <c r="DH1193" s="1"/>
      <c r="DI1193" s="1"/>
      <c r="DJ1193" s="1"/>
      <c r="DK1193" s="1"/>
      <c r="DL1193" s="1"/>
      <c r="DM1193" s="1"/>
      <c r="DN1193" s="1"/>
      <c r="DO1193" s="1"/>
      <c r="DP1193" s="1"/>
    </row>
    <row r="1194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14"/>
      <c r="X1194" s="114"/>
      <c r="Y1194" s="114"/>
      <c r="Z1194" s="114"/>
      <c r="AA1194" s="305"/>
      <c r="AB1194" s="305"/>
      <c r="AC1194" s="305"/>
      <c r="AD1194" s="305"/>
      <c r="AE1194" s="305"/>
      <c r="AF1194" s="305"/>
      <c r="AG1194" s="305"/>
      <c r="AH1194" s="305"/>
      <c r="AI1194" s="305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  <c r="BU1194" s="1"/>
      <c r="BV1194" s="1"/>
      <c r="BW1194" s="1"/>
      <c r="BX1194" s="1"/>
      <c r="BY1194" s="1"/>
      <c r="BZ1194" s="1"/>
      <c r="CA1194" s="1"/>
      <c r="CB1194" s="1"/>
      <c r="CC1194" s="1"/>
      <c r="CD1194" s="1"/>
      <c r="CE1194" s="1"/>
      <c r="CF1194" s="1"/>
      <c r="CG1194" s="1"/>
      <c r="CH1194" s="1"/>
      <c r="CI1194" s="1"/>
      <c r="CJ1194" s="1"/>
      <c r="CK1194" s="1"/>
      <c r="CL1194" s="1"/>
      <c r="CM1194" s="1"/>
      <c r="CN1194" s="1"/>
      <c r="CO1194" s="1"/>
      <c r="CP1194" s="1"/>
      <c r="CQ1194" s="1"/>
      <c r="CR1194" s="1"/>
      <c r="CS1194" s="1"/>
      <c r="CT1194" s="1"/>
      <c r="CU1194" s="114"/>
      <c r="CV1194" s="1"/>
      <c r="CW1194" s="1"/>
      <c r="CX1194" s="1"/>
      <c r="CY1194" s="1"/>
      <c r="CZ1194" s="1"/>
      <c r="DA1194" s="1"/>
      <c r="DB1194" s="1"/>
      <c r="DC1194" s="1"/>
      <c r="DD1194" s="1"/>
      <c r="DE1194" s="1"/>
      <c r="DF1194" s="1"/>
      <c r="DG1194" s="1"/>
      <c r="DH1194" s="1"/>
      <c r="DI1194" s="1"/>
      <c r="DJ1194" s="1"/>
      <c r="DK1194" s="1"/>
      <c r="DL1194" s="1"/>
      <c r="DM1194" s="1"/>
      <c r="DN1194" s="1"/>
      <c r="DO1194" s="1"/>
      <c r="DP1194" s="1"/>
    </row>
    <row r="119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14"/>
      <c r="X1195" s="114"/>
      <c r="Y1195" s="114"/>
      <c r="Z1195" s="114"/>
      <c r="AA1195" s="305"/>
      <c r="AB1195" s="305"/>
      <c r="AC1195" s="305"/>
      <c r="AD1195" s="305"/>
      <c r="AE1195" s="305"/>
      <c r="AF1195" s="305"/>
      <c r="AG1195" s="305"/>
      <c r="AH1195" s="305"/>
      <c r="AI1195" s="305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  <c r="BU1195" s="1"/>
      <c r="BV1195" s="1"/>
      <c r="BW1195" s="1"/>
      <c r="BX1195" s="1"/>
      <c r="BY1195" s="1"/>
      <c r="BZ1195" s="1"/>
      <c r="CA1195" s="1"/>
      <c r="CB1195" s="1"/>
      <c r="CC1195" s="1"/>
      <c r="CD1195" s="1"/>
      <c r="CE1195" s="1"/>
      <c r="CF1195" s="1"/>
      <c r="CG1195" s="1"/>
      <c r="CH1195" s="1"/>
      <c r="CI1195" s="1"/>
      <c r="CJ1195" s="1"/>
      <c r="CK1195" s="1"/>
      <c r="CL1195" s="1"/>
      <c r="CM1195" s="1"/>
      <c r="CN1195" s="1"/>
      <c r="CO1195" s="1"/>
      <c r="CP1195" s="1"/>
      <c r="CQ1195" s="1"/>
      <c r="CR1195" s="1"/>
      <c r="CS1195" s="1"/>
      <c r="CT1195" s="1"/>
      <c r="CU1195" s="114"/>
      <c r="CV1195" s="1"/>
      <c r="CW1195" s="1"/>
      <c r="CX1195" s="1"/>
      <c r="CY1195" s="1"/>
      <c r="CZ1195" s="1"/>
      <c r="DA1195" s="1"/>
      <c r="DB1195" s="1"/>
      <c r="DC1195" s="1"/>
      <c r="DD1195" s="1"/>
      <c r="DE1195" s="1"/>
      <c r="DF1195" s="1"/>
      <c r="DG1195" s="1"/>
      <c r="DH1195" s="1"/>
      <c r="DI1195" s="1"/>
      <c r="DJ1195" s="1"/>
      <c r="DK1195" s="1"/>
      <c r="DL1195" s="1"/>
      <c r="DM1195" s="1"/>
      <c r="DN1195" s="1"/>
      <c r="DO1195" s="1"/>
      <c r="DP1195" s="1"/>
    </row>
    <row r="1196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14"/>
      <c r="X1196" s="114"/>
      <c r="Y1196" s="114"/>
      <c r="Z1196" s="114"/>
      <c r="AA1196" s="305"/>
      <c r="AB1196" s="305"/>
      <c r="AC1196" s="305"/>
      <c r="AD1196" s="305"/>
      <c r="AE1196" s="305"/>
      <c r="AF1196" s="305"/>
      <c r="AG1196" s="305"/>
      <c r="AH1196" s="305"/>
      <c r="AI1196" s="305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  <c r="BU1196" s="1"/>
      <c r="BV1196" s="1"/>
      <c r="BW1196" s="1"/>
      <c r="BX1196" s="1"/>
      <c r="BY1196" s="1"/>
      <c r="BZ1196" s="1"/>
      <c r="CA1196" s="1"/>
      <c r="CB1196" s="1"/>
      <c r="CC1196" s="1"/>
      <c r="CD1196" s="1"/>
      <c r="CE1196" s="1"/>
      <c r="CF1196" s="1"/>
      <c r="CG1196" s="1"/>
      <c r="CH1196" s="1"/>
      <c r="CI1196" s="1"/>
      <c r="CJ1196" s="1"/>
      <c r="CK1196" s="1"/>
      <c r="CL1196" s="1"/>
      <c r="CM1196" s="1"/>
      <c r="CN1196" s="1"/>
      <c r="CO1196" s="1"/>
      <c r="CP1196" s="1"/>
      <c r="CQ1196" s="1"/>
      <c r="CR1196" s="1"/>
      <c r="CS1196" s="1"/>
      <c r="CT1196" s="1"/>
      <c r="CU1196" s="114"/>
      <c r="CV1196" s="1"/>
      <c r="CW1196" s="1"/>
      <c r="CX1196" s="1"/>
      <c r="CY1196" s="1"/>
      <c r="CZ1196" s="1"/>
      <c r="DA1196" s="1"/>
      <c r="DB1196" s="1"/>
      <c r="DC1196" s="1"/>
      <c r="DD1196" s="1"/>
      <c r="DE1196" s="1"/>
      <c r="DF1196" s="1"/>
      <c r="DG1196" s="1"/>
      <c r="DH1196" s="1"/>
      <c r="DI1196" s="1"/>
      <c r="DJ1196" s="1"/>
      <c r="DK1196" s="1"/>
      <c r="DL1196" s="1"/>
      <c r="DM1196" s="1"/>
      <c r="DN1196" s="1"/>
      <c r="DO1196" s="1"/>
      <c r="DP1196" s="1"/>
    </row>
    <row r="1197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14"/>
      <c r="X1197" s="114"/>
      <c r="Y1197" s="114"/>
      <c r="Z1197" s="114"/>
      <c r="AA1197" s="305"/>
      <c r="AB1197" s="305"/>
      <c r="AC1197" s="305"/>
      <c r="AD1197" s="305"/>
      <c r="AE1197" s="305"/>
      <c r="AF1197" s="305"/>
      <c r="AG1197" s="305"/>
      <c r="AH1197" s="305"/>
      <c r="AI1197" s="305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  <c r="BU1197" s="1"/>
      <c r="BV1197" s="1"/>
      <c r="BW1197" s="1"/>
      <c r="BX1197" s="1"/>
      <c r="BY1197" s="1"/>
      <c r="BZ1197" s="1"/>
      <c r="CA1197" s="1"/>
      <c r="CB1197" s="1"/>
      <c r="CC1197" s="1"/>
      <c r="CD1197" s="1"/>
      <c r="CE1197" s="1"/>
      <c r="CF1197" s="1"/>
      <c r="CG1197" s="1"/>
      <c r="CH1197" s="1"/>
      <c r="CI1197" s="1"/>
      <c r="CJ1197" s="1"/>
      <c r="CK1197" s="1"/>
      <c r="CL1197" s="1"/>
      <c r="CM1197" s="1"/>
      <c r="CN1197" s="1"/>
      <c r="CO1197" s="1"/>
      <c r="CP1197" s="1"/>
      <c r="CQ1197" s="1"/>
      <c r="CR1197" s="1"/>
      <c r="CS1197" s="1"/>
      <c r="CT1197" s="1"/>
      <c r="CU1197" s="114"/>
      <c r="CV1197" s="1"/>
      <c r="CW1197" s="1"/>
      <c r="CX1197" s="1"/>
      <c r="CY1197" s="1"/>
      <c r="CZ1197" s="1"/>
      <c r="DA1197" s="1"/>
      <c r="DB1197" s="1"/>
      <c r="DC1197" s="1"/>
      <c r="DD1197" s="1"/>
      <c r="DE1197" s="1"/>
      <c r="DF1197" s="1"/>
      <c r="DG1197" s="1"/>
      <c r="DH1197" s="1"/>
      <c r="DI1197" s="1"/>
      <c r="DJ1197" s="1"/>
      <c r="DK1197" s="1"/>
      <c r="DL1197" s="1"/>
      <c r="DM1197" s="1"/>
      <c r="DN1197" s="1"/>
      <c r="DO1197" s="1"/>
      <c r="DP1197" s="1"/>
    </row>
    <row r="1198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14"/>
      <c r="X1198" s="114"/>
      <c r="Y1198" s="114"/>
      <c r="Z1198" s="114"/>
      <c r="AA1198" s="305"/>
      <c r="AB1198" s="305"/>
      <c r="AC1198" s="305"/>
      <c r="AD1198" s="305"/>
      <c r="AE1198" s="305"/>
      <c r="AF1198" s="305"/>
      <c r="AG1198" s="305"/>
      <c r="AH1198" s="305"/>
      <c r="AI1198" s="305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  <c r="BU1198" s="1"/>
      <c r="BV1198" s="1"/>
      <c r="BW1198" s="1"/>
      <c r="BX1198" s="1"/>
      <c r="BY1198" s="1"/>
      <c r="BZ1198" s="1"/>
      <c r="CA1198" s="1"/>
      <c r="CB1198" s="1"/>
      <c r="CC1198" s="1"/>
      <c r="CD1198" s="1"/>
      <c r="CE1198" s="1"/>
      <c r="CF1198" s="1"/>
      <c r="CG1198" s="1"/>
      <c r="CH1198" s="1"/>
      <c r="CI1198" s="1"/>
      <c r="CJ1198" s="1"/>
      <c r="CK1198" s="1"/>
      <c r="CL1198" s="1"/>
      <c r="CM1198" s="1"/>
      <c r="CN1198" s="1"/>
      <c r="CO1198" s="1"/>
      <c r="CP1198" s="1"/>
      <c r="CQ1198" s="1"/>
      <c r="CR1198" s="1"/>
      <c r="CS1198" s="1"/>
      <c r="CT1198" s="1"/>
      <c r="CU1198" s="114"/>
      <c r="CV1198" s="1"/>
      <c r="CW1198" s="1"/>
      <c r="CX1198" s="1"/>
      <c r="CY1198" s="1"/>
      <c r="CZ1198" s="1"/>
      <c r="DA1198" s="1"/>
      <c r="DB1198" s="1"/>
      <c r="DC1198" s="1"/>
      <c r="DD1198" s="1"/>
      <c r="DE1198" s="1"/>
      <c r="DF1198" s="1"/>
      <c r="DG1198" s="1"/>
      <c r="DH1198" s="1"/>
      <c r="DI1198" s="1"/>
      <c r="DJ1198" s="1"/>
      <c r="DK1198" s="1"/>
      <c r="DL1198" s="1"/>
      <c r="DM1198" s="1"/>
      <c r="DN1198" s="1"/>
      <c r="DO1198" s="1"/>
      <c r="DP1198" s="1"/>
    </row>
    <row r="1199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14"/>
      <c r="X1199" s="114"/>
      <c r="Y1199" s="114"/>
      <c r="Z1199" s="114"/>
      <c r="AA1199" s="305"/>
      <c r="AB1199" s="305"/>
      <c r="AC1199" s="305"/>
      <c r="AD1199" s="305"/>
      <c r="AE1199" s="305"/>
      <c r="AF1199" s="305"/>
      <c r="AG1199" s="305"/>
      <c r="AH1199" s="305"/>
      <c r="AI1199" s="305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1"/>
      <c r="CK1199" s="1"/>
      <c r="CL1199" s="1"/>
      <c r="CM1199" s="1"/>
      <c r="CN1199" s="1"/>
      <c r="CO1199" s="1"/>
      <c r="CP1199" s="1"/>
      <c r="CQ1199" s="1"/>
      <c r="CR1199" s="1"/>
      <c r="CS1199" s="1"/>
      <c r="CT1199" s="1"/>
      <c r="CU1199" s="114"/>
      <c r="CV1199" s="1"/>
      <c r="CW1199" s="1"/>
      <c r="CX1199" s="1"/>
      <c r="CY1199" s="1"/>
      <c r="CZ1199" s="1"/>
      <c r="DA1199" s="1"/>
      <c r="DB1199" s="1"/>
      <c r="DC1199" s="1"/>
      <c r="DD1199" s="1"/>
      <c r="DE1199" s="1"/>
      <c r="DF1199" s="1"/>
      <c r="DG1199" s="1"/>
      <c r="DH1199" s="1"/>
      <c r="DI1199" s="1"/>
      <c r="DJ1199" s="1"/>
      <c r="DK1199" s="1"/>
      <c r="DL1199" s="1"/>
      <c r="DM1199" s="1"/>
      <c r="DN1199" s="1"/>
      <c r="DO1199" s="1"/>
      <c r="DP1199" s="1"/>
    </row>
    <row r="1200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14"/>
      <c r="X1200" s="114"/>
      <c r="Y1200" s="114"/>
      <c r="Z1200" s="114"/>
      <c r="AA1200" s="305"/>
      <c r="AB1200" s="305"/>
      <c r="AC1200" s="305"/>
      <c r="AD1200" s="305"/>
      <c r="AE1200" s="305"/>
      <c r="AF1200" s="305"/>
      <c r="AG1200" s="305"/>
      <c r="AH1200" s="305"/>
      <c r="AI1200" s="305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1"/>
      <c r="BU1200" s="1"/>
      <c r="BV1200" s="1"/>
      <c r="BW1200" s="1"/>
      <c r="BX1200" s="1"/>
      <c r="BY1200" s="1"/>
      <c r="BZ1200" s="1"/>
      <c r="CA1200" s="1"/>
      <c r="CB1200" s="1"/>
      <c r="CC1200" s="1"/>
      <c r="CD1200" s="1"/>
      <c r="CE1200" s="1"/>
      <c r="CF1200" s="1"/>
      <c r="CG1200" s="1"/>
      <c r="CH1200" s="1"/>
      <c r="CI1200" s="1"/>
      <c r="CJ1200" s="1"/>
      <c r="CK1200" s="1"/>
      <c r="CL1200" s="1"/>
      <c r="CM1200" s="1"/>
      <c r="CN1200" s="1"/>
      <c r="CO1200" s="1"/>
      <c r="CP1200" s="1"/>
      <c r="CQ1200" s="1"/>
      <c r="CR1200" s="1"/>
      <c r="CS1200" s="1"/>
      <c r="CT1200" s="1"/>
      <c r="CU1200" s="114"/>
      <c r="CV1200" s="1"/>
      <c r="CW1200" s="1"/>
      <c r="CX1200" s="1"/>
      <c r="CY1200" s="1"/>
      <c r="CZ1200" s="1"/>
      <c r="DA1200" s="1"/>
      <c r="DB1200" s="1"/>
      <c r="DC1200" s="1"/>
      <c r="DD1200" s="1"/>
      <c r="DE1200" s="1"/>
      <c r="DF1200" s="1"/>
      <c r="DG1200" s="1"/>
      <c r="DH1200" s="1"/>
      <c r="DI1200" s="1"/>
      <c r="DJ1200" s="1"/>
      <c r="DK1200" s="1"/>
      <c r="DL1200" s="1"/>
      <c r="DM1200" s="1"/>
      <c r="DN1200" s="1"/>
      <c r="DO1200" s="1"/>
      <c r="DP1200" s="1"/>
    </row>
    <row r="1201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14"/>
      <c r="X1201" s="114"/>
      <c r="Y1201" s="114"/>
      <c r="Z1201" s="114"/>
      <c r="AA1201" s="305"/>
      <c r="AB1201" s="305"/>
      <c r="AC1201" s="305"/>
      <c r="AD1201" s="305"/>
      <c r="AE1201" s="305"/>
      <c r="AF1201" s="305"/>
      <c r="AG1201" s="305"/>
      <c r="AH1201" s="305"/>
      <c r="AI1201" s="305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  <c r="BQ1201" s="1"/>
      <c r="BR1201" s="1"/>
      <c r="BS1201" s="1"/>
      <c r="BT1201" s="1"/>
      <c r="BU1201" s="1"/>
      <c r="BV1201" s="1"/>
      <c r="BW1201" s="1"/>
      <c r="BX1201" s="1"/>
      <c r="BY1201" s="1"/>
      <c r="BZ1201" s="1"/>
      <c r="CA1201" s="1"/>
      <c r="CB1201" s="1"/>
      <c r="CC1201" s="1"/>
      <c r="CD1201" s="1"/>
      <c r="CE1201" s="1"/>
      <c r="CF1201" s="1"/>
      <c r="CG1201" s="1"/>
      <c r="CH1201" s="1"/>
      <c r="CI1201" s="1"/>
      <c r="CJ1201" s="1"/>
      <c r="CK1201" s="1"/>
      <c r="CL1201" s="1"/>
      <c r="CM1201" s="1"/>
      <c r="CN1201" s="1"/>
      <c r="CO1201" s="1"/>
      <c r="CP1201" s="1"/>
      <c r="CQ1201" s="1"/>
      <c r="CR1201" s="1"/>
      <c r="CS1201" s="1"/>
      <c r="CT1201" s="1"/>
      <c r="CU1201" s="114"/>
      <c r="CV1201" s="1"/>
      <c r="CW1201" s="1"/>
      <c r="CX1201" s="1"/>
      <c r="CY1201" s="1"/>
      <c r="CZ1201" s="1"/>
      <c r="DA1201" s="1"/>
      <c r="DB1201" s="1"/>
      <c r="DC1201" s="1"/>
      <c r="DD1201" s="1"/>
      <c r="DE1201" s="1"/>
      <c r="DF1201" s="1"/>
      <c r="DG1201" s="1"/>
      <c r="DH1201" s="1"/>
      <c r="DI1201" s="1"/>
      <c r="DJ1201" s="1"/>
      <c r="DK1201" s="1"/>
      <c r="DL1201" s="1"/>
      <c r="DM1201" s="1"/>
      <c r="DN1201" s="1"/>
      <c r="DO1201" s="1"/>
      <c r="DP1201" s="1"/>
    </row>
    <row r="1202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14"/>
      <c r="X1202" s="114"/>
      <c r="Y1202" s="114"/>
      <c r="Z1202" s="114"/>
      <c r="AA1202" s="305"/>
      <c r="AB1202" s="305"/>
      <c r="AC1202" s="305"/>
      <c r="AD1202" s="305"/>
      <c r="AE1202" s="305"/>
      <c r="AF1202" s="305"/>
      <c r="AG1202" s="305"/>
      <c r="AH1202" s="305"/>
      <c r="AI1202" s="305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  <c r="BN1202" s="1"/>
      <c r="BO1202" s="1"/>
      <c r="BP1202" s="1"/>
      <c r="BQ1202" s="1"/>
      <c r="BR1202" s="1"/>
      <c r="BS1202" s="1"/>
      <c r="BT1202" s="1"/>
      <c r="BU1202" s="1"/>
      <c r="BV1202" s="1"/>
      <c r="BW1202" s="1"/>
      <c r="BX1202" s="1"/>
      <c r="BY1202" s="1"/>
      <c r="BZ1202" s="1"/>
      <c r="CA1202" s="1"/>
      <c r="CB1202" s="1"/>
      <c r="CC1202" s="1"/>
      <c r="CD1202" s="1"/>
      <c r="CE1202" s="1"/>
      <c r="CF1202" s="1"/>
      <c r="CG1202" s="1"/>
      <c r="CH1202" s="1"/>
      <c r="CI1202" s="1"/>
      <c r="CJ1202" s="1"/>
      <c r="CK1202" s="1"/>
      <c r="CL1202" s="1"/>
      <c r="CM1202" s="1"/>
      <c r="CN1202" s="1"/>
      <c r="CO1202" s="1"/>
      <c r="CP1202" s="1"/>
      <c r="CQ1202" s="1"/>
      <c r="CR1202" s="1"/>
      <c r="CS1202" s="1"/>
      <c r="CT1202" s="1"/>
      <c r="CU1202" s="114"/>
      <c r="CV1202" s="1"/>
      <c r="CW1202" s="1"/>
      <c r="CX1202" s="1"/>
      <c r="CY1202" s="1"/>
      <c r="CZ1202" s="1"/>
      <c r="DA1202" s="1"/>
      <c r="DB1202" s="1"/>
      <c r="DC1202" s="1"/>
      <c r="DD1202" s="1"/>
      <c r="DE1202" s="1"/>
      <c r="DF1202" s="1"/>
      <c r="DG1202" s="1"/>
      <c r="DH1202" s="1"/>
      <c r="DI1202" s="1"/>
      <c r="DJ1202" s="1"/>
      <c r="DK1202" s="1"/>
      <c r="DL1202" s="1"/>
      <c r="DM1202" s="1"/>
      <c r="DN1202" s="1"/>
      <c r="DO1202" s="1"/>
      <c r="DP1202" s="1"/>
    </row>
    <row r="120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14"/>
      <c r="X1203" s="114"/>
      <c r="Y1203" s="114"/>
      <c r="Z1203" s="114"/>
      <c r="AA1203" s="305"/>
      <c r="AB1203" s="305"/>
      <c r="AC1203" s="305"/>
      <c r="AD1203" s="305"/>
      <c r="AE1203" s="305"/>
      <c r="AF1203" s="305"/>
      <c r="AG1203" s="305"/>
      <c r="AH1203" s="305"/>
      <c r="AI1203" s="305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  <c r="BQ1203" s="1"/>
      <c r="BR1203" s="1"/>
      <c r="BS1203" s="1"/>
      <c r="BT1203" s="1"/>
      <c r="BU1203" s="1"/>
      <c r="BV1203" s="1"/>
      <c r="BW1203" s="1"/>
      <c r="BX1203" s="1"/>
      <c r="BY1203" s="1"/>
      <c r="BZ1203" s="1"/>
      <c r="CA1203" s="1"/>
      <c r="CB1203" s="1"/>
      <c r="CC1203" s="1"/>
      <c r="CD1203" s="1"/>
      <c r="CE1203" s="1"/>
      <c r="CF1203" s="1"/>
      <c r="CG1203" s="1"/>
      <c r="CH1203" s="1"/>
      <c r="CI1203" s="1"/>
      <c r="CJ1203" s="1"/>
      <c r="CK1203" s="1"/>
      <c r="CL1203" s="1"/>
      <c r="CM1203" s="1"/>
      <c r="CN1203" s="1"/>
      <c r="CO1203" s="1"/>
      <c r="CP1203" s="1"/>
      <c r="CQ1203" s="1"/>
      <c r="CR1203" s="1"/>
      <c r="CS1203" s="1"/>
      <c r="CT1203" s="1"/>
      <c r="CU1203" s="114"/>
      <c r="CV1203" s="1"/>
      <c r="CW1203" s="1"/>
      <c r="CX1203" s="1"/>
      <c r="CY1203" s="1"/>
      <c r="CZ1203" s="1"/>
      <c r="DA1203" s="1"/>
      <c r="DB1203" s="1"/>
      <c r="DC1203" s="1"/>
      <c r="DD1203" s="1"/>
      <c r="DE1203" s="1"/>
      <c r="DF1203" s="1"/>
      <c r="DG1203" s="1"/>
      <c r="DH1203" s="1"/>
      <c r="DI1203" s="1"/>
      <c r="DJ1203" s="1"/>
      <c r="DK1203" s="1"/>
      <c r="DL1203" s="1"/>
      <c r="DM1203" s="1"/>
      <c r="DN1203" s="1"/>
      <c r="DO1203" s="1"/>
      <c r="DP1203" s="1"/>
    </row>
    <row r="1204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14"/>
      <c r="X1204" s="114"/>
      <c r="Y1204" s="114"/>
      <c r="Z1204" s="114"/>
      <c r="AA1204" s="305"/>
      <c r="AB1204" s="305"/>
      <c r="AC1204" s="305"/>
      <c r="AD1204" s="305"/>
      <c r="AE1204" s="305"/>
      <c r="AF1204" s="305"/>
      <c r="AG1204" s="305"/>
      <c r="AH1204" s="305"/>
      <c r="AI1204" s="305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  <c r="BN1204" s="1"/>
      <c r="BO1204" s="1"/>
      <c r="BP1204" s="1"/>
      <c r="BQ1204" s="1"/>
      <c r="BR1204" s="1"/>
      <c r="BS1204" s="1"/>
      <c r="BT1204" s="1"/>
      <c r="BU1204" s="1"/>
      <c r="BV1204" s="1"/>
      <c r="BW1204" s="1"/>
      <c r="BX1204" s="1"/>
      <c r="BY1204" s="1"/>
      <c r="BZ1204" s="1"/>
      <c r="CA1204" s="1"/>
      <c r="CB1204" s="1"/>
      <c r="CC1204" s="1"/>
      <c r="CD1204" s="1"/>
      <c r="CE1204" s="1"/>
      <c r="CF1204" s="1"/>
      <c r="CG1204" s="1"/>
      <c r="CH1204" s="1"/>
      <c r="CI1204" s="1"/>
      <c r="CJ1204" s="1"/>
      <c r="CK1204" s="1"/>
      <c r="CL1204" s="1"/>
      <c r="CM1204" s="1"/>
      <c r="CN1204" s="1"/>
      <c r="CO1204" s="1"/>
      <c r="CP1204" s="1"/>
      <c r="CQ1204" s="1"/>
      <c r="CR1204" s="1"/>
      <c r="CS1204" s="1"/>
      <c r="CT1204" s="1"/>
      <c r="CU1204" s="114"/>
      <c r="CV1204" s="1"/>
      <c r="CW1204" s="1"/>
      <c r="CX1204" s="1"/>
      <c r="CY1204" s="1"/>
      <c r="CZ1204" s="1"/>
      <c r="DA1204" s="1"/>
      <c r="DB1204" s="1"/>
      <c r="DC1204" s="1"/>
      <c r="DD1204" s="1"/>
      <c r="DE1204" s="1"/>
      <c r="DF1204" s="1"/>
      <c r="DG1204" s="1"/>
      <c r="DH1204" s="1"/>
      <c r="DI1204" s="1"/>
      <c r="DJ1204" s="1"/>
      <c r="DK1204" s="1"/>
      <c r="DL1204" s="1"/>
      <c r="DM1204" s="1"/>
      <c r="DN1204" s="1"/>
      <c r="DO1204" s="1"/>
      <c r="DP1204" s="1"/>
    </row>
    <row r="120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14"/>
      <c r="X1205" s="114"/>
      <c r="Y1205" s="114"/>
      <c r="Z1205" s="114"/>
      <c r="AA1205" s="305"/>
      <c r="AB1205" s="305"/>
      <c r="AC1205" s="305"/>
      <c r="AD1205" s="305"/>
      <c r="AE1205" s="305"/>
      <c r="AF1205" s="305"/>
      <c r="AG1205" s="305"/>
      <c r="AH1205" s="305"/>
      <c r="AI1205" s="305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  <c r="CE1205" s="1"/>
      <c r="CF1205" s="1"/>
      <c r="CG1205" s="1"/>
      <c r="CH1205" s="1"/>
      <c r="CI1205" s="1"/>
      <c r="CJ1205" s="1"/>
      <c r="CK1205" s="1"/>
      <c r="CL1205" s="1"/>
      <c r="CM1205" s="1"/>
      <c r="CN1205" s="1"/>
      <c r="CO1205" s="1"/>
      <c r="CP1205" s="1"/>
      <c r="CQ1205" s="1"/>
      <c r="CR1205" s="1"/>
      <c r="CS1205" s="1"/>
      <c r="CT1205" s="1"/>
      <c r="CU1205" s="114"/>
      <c r="CV1205" s="1"/>
      <c r="CW1205" s="1"/>
      <c r="CX1205" s="1"/>
      <c r="CY1205" s="1"/>
      <c r="CZ1205" s="1"/>
      <c r="DA1205" s="1"/>
      <c r="DB1205" s="1"/>
      <c r="DC1205" s="1"/>
      <c r="DD1205" s="1"/>
      <c r="DE1205" s="1"/>
      <c r="DF1205" s="1"/>
      <c r="DG1205" s="1"/>
      <c r="DH1205" s="1"/>
      <c r="DI1205" s="1"/>
      <c r="DJ1205" s="1"/>
      <c r="DK1205" s="1"/>
      <c r="DL1205" s="1"/>
      <c r="DM1205" s="1"/>
      <c r="DN1205" s="1"/>
      <c r="DO1205" s="1"/>
      <c r="DP1205" s="1"/>
    </row>
    <row r="1206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14"/>
      <c r="X1206" s="114"/>
      <c r="Y1206" s="114"/>
      <c r="Z1206" s="114"/>
      <c r="AA1206" s="305"/>
      <c r="AB1206" s="305"/>
      <c r="AC1206" s="305"/>
      <c r="AD1206" s="305"/>
      <c r="AE1206" s="305"/>
      <c r="AF1206" s="305"/>
      <c r="AG1206" s="305"/>
      <c r="AH1206" s="305"/>
      <c r="AI1206" s="305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1"/>
      <c r="BU1206" s="1"/>
      <c r="BV1206" s="1"/>
      <c r="BW1206" s="1"/>
      <c r="BX1206" s="1"/>
      <c r="BY1206" s="1"/>
      <c r="BZ1206" s="1"/>
      <c r="CA1206" s="1"/>
      <c r="CB1206" s="1"/>
      <c r="CC1206" s="1"/>
      <c r="CD1206" s="1"/>
      <c r="CE1206" s="1"/>
      <c r="CF1206" s="1"/>
      <c r="CG1206" s="1"/>
      <c r="CH1206" s="1"/>
      <c r="CI1206" s="1"/>
      <c r="CJ1206" s="1"/>
      <c r="CK1206" s="1"/>
      <c r="CL1206" s="1"/>
      <c r="CM1206" s="1"/>
      <c r="CN1206" s="1"/>
      <c r="CO1206" s="1"/>
      <c r="CP1206" s="1"/>
      <c r="CQ1206" s="1"/>
      <c r="CR1206" s="1"/>
      <c r="CS1206" s="1"/>
      <c r="CT1206" s="1"/>
      <c r="CU1206" s="114"/>
      <c r="CV1206" s="1"/>
      <c r="CW1206" s="1"/>
      <c r="CX1206" s="1"/>
      <c r="CY1206" s="1"/>
      <c r="CZ1206" s="1"/>
      <c r="DA1206" s="1"/>
      <c r="DB1206" s="1"/>
      <c r="DC1206" s="1"/>
      <c r="DD1206" s="1"/>
      <c r="DE1206" s="1"/>
      <c r="DF1206" s="1"/>
      <c r="DG1206" s="1"/>
      <c r="DH1206" s="1"/>
      <c r="DI1206" s="1"/>
      <c r="DJ1206" s="1"/>
      <c r="DK1206" s="1"/>
      <c r="DL1206" s="1"/>
      <c r="DM1206" s="1"/>
      <c r="DN1206" s="1"/>
      <c r="DO1206" s="1"/>
      <c r="DP1206" s="1"/>
    </row>
    <row r="1207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14"/>
      <c r="X1207" s="114"/>
      <c r="Y1207" s="114"/>
      <c r="Z1207" s="114"/>
      <c r="AA1207" s="305"/>
      <c r="AB1207" s="305"/>
      <c r="AC1207" s="305"/>
      <c r="AD1207" s="305"/>
      <c r="AE1207" s="305"/>
      <c r="AF1207" s="305"/>
      <c r="AG1207" s="305"/>
      <c r="AH1207" s="305"/>
      <c r="AI1207" s="305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  <c r="BQ1207" s="1"/>
      <c r="BR1207" s="1"/>
      <c r="BS1207" s="1"/>
      <c r="BT1207" s="1"/>
      <c r="BU1207" s="1"/>
      <c r="BV1207" s="1"/>
      <c r="BW1207" s="1"/>
      <c r="BX1207" s="1"/>
      <c r="BY1207" s="1"/>
      <c r="BZ1207" s="1"/>
      <c r="CA1207" s="1"/>
      <c r="CB1207" s="1"/>
      <c r="CC1207" s="1"/>
      <c r="CD1207" s="1"/>
      <c r="CE1207" s="1"/>
      <c r="CF1207" s="1"/>
      <c r="CG1207" s="1"/>
      <c r="CH1207" s="1"/>
      <c r="CI1207" s="1"/>
      <c r="CJ1207" s="1"/>
      <c r="CK1207" s="1"/>
      <c r="CL1207" s="1"/>
      <c r="CM1207" s="1"/>
      <c r="CN1207" s="1"/>
      <c r="CO1207" s="1"/>
      <c r="CP1207" s="1"/>
      <c r="CQ1207" s="1"/>
      <c r="CR1207" s="1"/>
      <c r="CS1207" s="1"/>
      <c r="CT1207" s="1"/>
      <c r="CU1207" s="114"/>
      <c r="CV1207" s="1"/>
      <c r="CW1207" s="1"/>
      <c r="CX1207" s="1"/>
      <c r="CY1207" s="1"/>
      <c r="CZ1207" s="1"/>
      <c r="DA1207" s="1"/>
      <c r="DB1207" s="1"/>
      <c r="DC1207" s="1"/>
      <c r="DD1207" s="1"/>
      <c r="DE1207" s="1"/>
      <c r="DF1207" s="1"/>
      <c r="DG1207" s="1"/>
      <c r="DH1207" s="1"/>
      <c r="DI1207" s="1"/>
      <c r="DJ1207" s="1"/>
      <c r="DK1207" s="1"/>
      <c r="DL1207" s="1"/>
      <c r="DM1207" s="1"/>
      <c r="DN1207" s="1"/>
      <c r="DO1207" s="1"/>
      <c r="DP1207" s="1"/>
    </row>
    <row r="1208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14"/>
      <c r="X1208" s="114"/>
      <c r="Y1208" s="114"/>
      <c r="Z1208" s="114"/>
      <c r="AA1208" s="305"/>
      <c r="AB1208" s="305"/>
      <c r="AC1208" s="305"/>
      <c r="AD1208" s="305"/>
      <c r="AE1208" s="305"/>
      <c r="AF1208" s="305"/>
      <c r="AG1208" s="305"/>
      <c r="AH1208" s="305"/>
      <c r="AI1208" s="305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  <c r="BQ1208" s="1"/>
      <c r="BR1208" s="1"/>
      <c r="BS1208" s="1"/>
      <c r="BT1208" s="1"/>
      <c r="BU1208" s="1"/>
      <c r="BV1208" s="1"/>
      <c r="BW1208" s="1"/>
      <c r="BX1208" s="1"/>
      <c r="BY1208" s="1"/>
      <c r="BZ1208" s="1"/>
      <c r="CA1208" s="1"/>
      <c r="CB1208" s="1"/>
      <c r="CC1208" s="1"/>
      <c r="CD1208" s="1"/>
      <c r="CE1208" s="1"/>
      <c r="CF1208" s="1"/>
      <c r="CG1208" s="1"/>
      <c r="CH1208" s="1"/>
      <c r="CI1208" s="1"/>
      <c r="CJ1208" s="1"/>
      <c r="CK1208" s="1"/>
      <c r="CL1208" s="1"/>
      <c r="CM1208" s="1"/>
      <c r="CN1208" s="1"/>
      <c r="CO1208" s="1"/>
      <c r="CP1208" s="1"/>
      <c r="CQ1208" s="1"/>
      <c r="CR1208" s="1"/>
      <c r="CS1208" s="1"/>
      <c r="CT1208" s="1"/>
      <c r="CU1208" s="114"/>
      <c r="CV1208" s="1"/>
      <c r="CW1208" s="1"/>
      <c r="CX1208" s="1"/>
      <c r="CY1208" s="1"/>
      <c r="CZ1208" s="1"/>
      <c r="DA1208" s="1"/>
      <c r="DB1208" s="1"/>
      <c r="DC1208" s="1"/>
      <c r="DD1208" s="1"/>
      <c r="DE1208" s="1"/>
      <c r="DF1208" s="1"/>
      <c r="DG1208" s="1"/>
      <c r="DH1208" s="1"/>
      <c r="DI1208" s="1"/>
      <c r="DJ1208" s="1"/>
      <c r="DK1208" s="1"/>
      <c r="DL1208" s="1"/>
      <c r="DM1208" s="1"/>
      <c r="DN1208" s="1"/>
      <c r="DO1208" s="1"/>
      <c r="DP1208" s="1"/>
    </row>
    <row r="1209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14"/>
      <c r="X1209" s="114"/>
      <c r="Y1209" s="114"/>
      <c r="Z1209" s="114"/>
      <c r="AA1209" s="305"/>
      <c r="AB1209" s="305"/>
      <c r="AC1209" s="305"/>
      <c r="AD1209" s="305"/>
      <c r="AE1209" s="305"/>
      <c r="AF1209" s="305"/>
      <c r="AG1209" s="305"/>
      <c r="AH1209" s="305"/>
      <c r="AI1209" s="305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  <c r="BQ1209" s="1"/>
      <c r="BR1209" s="1"/>
      <c r="BS1209" s="1"/>
      <c r="BT1209" s="1"/>
      <c r="BU1209" s="1"/>
      <c r="BV1209" s="1"/>
      <c r="BW1209" s="1"/>
      <c r="BX1209" s="1"/>
      <c r="BY1209" s="1"/>
      <c r="BZ1209" s="1"/>
      <c r="CA1209" s="1"/>
      <c r="CB1209" s="1"/>
      <c r="CC1209" s="1"/>
      <c r="CD1209" s="1"/>
      <c r="CE1209" s="1"/>
      <c r="CF1209" s="1"/>
      <c r="CG1209" s="1"/>
      <c r="CH1209" s="1"/>
      <c r="CI1209" s="1"/>
      <c r="CJ1209" s="1"/>
      <c r="CK1209" s="1"/>
      <c r="CL1209" s="1"/>
      <c r="CM1209" s="1"/>
      <c r="CN1209" s="1"/>
      <c r="CO1209" s="1"/>
      <c r="CP1209" s="1"/>
      <c r="CQ1209" s="1"/>
      <c r="CR1209" s="1"/>
      <c r="CS1209" s="1"/>
      <c r="CT1209" s="1"/>
      <c r="CU1209" s="114"/>
      <c r="CV1209" s="1"/>
      <c r="CW1209" s="1"/>
      <c r="CX1209" s="1"/>
      <c r="CY1209" s="1"/>
      <c r="CZ1209" s="1"/>
      <c r="DA1209" s="1"/>
      <c r="DB1209" s="1"/>
      <c r="DC1209" s="1"/>
      <c r="DD1209" s="1"/>
      <c r="DE1209" s="1"/>
      <c r="DF1209" s="1"/>
      <c r="DG1209" s="1"/>
      <c r="DH1209" s="1"/>
      <c r="DI1209" s="1"/>
      <c r="DJ1209" s="1"/>
      <c r="DK1209" s="1"/>
      <c r="DL1209" s="1"/>
      <c r="DM1209" s="1"/>
      <c r="DN1209" s="1"/>
      <c r="DO1209" s="1"/>
      <c r="DP1209" s="1"/>
    </row>
    <row r="1210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14"/>
      <c r="X1210" s="114"/>
      <c r="Y1210" s="114"/>
      <c r="Z1210" s="114"/>
      <c r="AA1210" s="305"/>
      <c r="AB1210" s="305"/>
      <c r="AC1210" s="305"/>
      <c r="AD1210" s="305"/>
      <c r="AE1210" s="305"/>
      <c r="AF1210" s="305"/>
      <c r="AG1210" s="305"/>
      <c r="AH1210" s="305"/>
      <c r="AI1210" s="305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  <c r="BQ1210" s="1"/>
      <c r="BR1210" s="1"/>
      <c r="BS1210" s="1"/>
      <c r="BT1210" s="1"/>
      <c r="BU1210" s="1"/>
      <c r="BV1210" s="1"/>
      <c r="BW1210" s="1"/>
      <c r="BX1210" s="1"/>
      <c r="BY1210" s="1"/>
      <c r="BZ1210" s="1"/>
      <c r="CA1210" s="1"/>
      <c r="CB1210" s="1"/>
      <c r="CC1210" s="1"/>
      <c r="CD1210" s="1"/>
      <c r="CE1210" s="1"/>
      <c r="CF1210" s="1"/>
      <c r="CG1210" s="1"/>
      <c r="CH1210" s="1"/>
      <c r="CI1210" s="1"/>
      <c r="CJ1210" s="1"/>
      <c r="CK1210" s="1"/>
      <c r="CL1210" s="1"/>
      <c r="CM1210" s="1"/>
      <c r="CN1210" s="1"/>
      <c r="CO1210" s="1"/>
      <c r="CP1210" s="1"/>
      <c r="CQ1210" s="1"/>
      <c r="CR1210" s="1"/>
      <c r="CS1210" s="1"/>
      <c r="CT1210" s="1"/>
      <c r="CU1210" s="114"/>
      <c r="CV1210" s="1"/>
      <c r="CW1210" s="1"/>
      <c r="CX1210" s="1"/>
      <c r="CY1210" s="1"/>
      <c r="CZ1210" s="1"/>
      <c r="DA1210" s="1"/>
      <c r="DB1210" s="1"/>
      <c r="DC1210" s="1"/>
      <c r="DD1210" s="1"/>
      <c r="DE1210" s="1"/>
      <c r="DF1210" s="1"/>
      <c r="DG1210" s="1"/>
      <c r="DH1210" s="1"/>
      <c r="DI1210" s="1"/>
      <c r="DJ1210" s="1"/>
      <c r="DK1210" s="1"/>
      <c r="DL1210" s="1"/>
      <c r="DM1210" s="1"/>
      <c r="DN1210" s="1"/>
      <c r="DO1210" s="1"/>
      <c r="DP1210" s="1"/>
    </row>
    <row r="1211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14"/>
      <c r="X1211" s="114"/>
      <c r="Y1211" s="114"/>
      <c r="Z1211" s="114"/>
      <c r="AA1211" s="305"/>
      <c r="AB1211" s="305"/>
      <c r="AC1211" s="305"/>
      <c r="AD1211" s="305"/>
      <c r="AE1211" s="305"/>
      <c r="AF1211" s="305"/>
      <c r="AG1211" s="305"/>
      <c r="AH1211" s="305"/>
      <c r="AI1211" s="305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1"/>
      <c r="BU1211" s="1"/>
      <c r="BV1211" s="1"/>
      <c r="BW1211" s="1"/>
      <c r="BX1211" s="1"/>
      <c r="BY1211" s="1"/>
      <c r="BZ1211" s="1"/>
      <c r="CA1211" s="1"/>
      <c r="CB1211" s="1"/>
      <c r="CC1211" s="1"/>
      <c r="CD1211" s="1"/>
      <c r="CE1211" s="1"/>
      <c r="CF1211" s="1"/>
      <c r="CG1211" s="1"/>
      <c r="CH1211" s="1"/>
      <c r="CI1211" s="1"/>
      <c r="CJ1211" s="1"/>
      <c r="CK1211" s="1"/>
      <c r="CL1211" s="1"/>
      <c r="CM1211" s="1"/>
      <c r="CN1211" s="1"/>
      <c r="CO1211" s="1"/>
      <c r="CP1211" s="1"/>
      <c r="CQ1211" s="1"/>
      <c r="CR1211" s="1"/>
      <c r="CS1211" s="1"/>
      <c r="CT1211" s="1"/>
      <c r="CU1211" s="114"/>
      <c r="CV1211" s="1"/>
      <c r="CW1211" s="1"/>
      <c r="CX1211" s="1"/>
      <c r="CY1211" s="1"/>
      <c r="CZ1211" s="1"/>
      <c r="DA1211" s="1"/>
      <c r="DB1211" s="1"/>
      <c r="DC1211" s="1"/>
      <c r="DD1211" s="1"/>
      <c r="DE1211" s="1"/>
      <c r="DF1211" s="1"/>
      <c r="DG1211" s="1"/>
      <c r="DH1211" s="1"/>
      <c r="DI1211" s="1"/>
      <c r="DJ1211" s="1"/>
      <c r="DK1211" s="1"/>
      <c r="DL1211" s="1"/>
      <c r="DM1211" s="1"/>
      <c r="DN1211" s="1"/>
      <c r="DO1211" s="1"/>
      <c r="DP1211" s="1"/>
    </row>
    <row r="1212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14"/>
      <c r="X1212" s="114"/>
      <c r="Y1212" s="114"/>
      <c r="Z1212" s="114"/>
      <c r="AA1212" s="305"/>
      <c r="AB1212" s="305"/>
      <c r="AC1212" s="305"/>
      <c r="AD1212" s="305"/>
      <c r="AE1212" s="305"/>
      <c r="AF1212" s="305"/>
      <c r="AG1212" s="305"/>
      <c r="AH1212" s="305"/>
      <c r="AI1212" s="305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1"/>
      <c r="BU1212" s="1"/>
      <c r="BV1212" s="1"/>
      <c r="BW1212" s="1"/>
      <c r="BX1212" s="1"/>
      <c r="BY1212" s="1"/>
      <c r="BZ1212" s="1"/>
      <c r="CA1212" s="1"/>
      <c r="CB1212" s="1"/>
      <c r="CC1212" s="1"/>
      <c r="CD1212" s="1"/>
      <c r="CE1212" s="1"/>
      <c r="CF1212" s="1"/>
      <c r="CG1212" s="1"/>
      <c r="CH1212" s="1"/>
      <c r="CI1212" s="1"/>
      <c r="CJ1212" s="1"/>
      <c r="CK1212" s="1"/>
      <c r="CL1212" s="1"/>
      <c r="CM1212" s="1"/>
      <c r="CN1212" s="1"/>
      <c r="CO1212" s="1"/>
      <c r="CP1212" s="1"/>
      <c r="CQ1212" s="1"/>
      <c r="CR1212" s="1"/>
      <c r="CS1212" s="1"/>
      <c r="CT1212" s="1"/>
      <c r="CU1212" s="114"/>
      <c r="CV1212" s="1"/>
      <c r="CW1212" s="1"/>
      <c r="CX1212" s="1"/>
      <c r="CY1212" s="1"/>
      <c r="CZ1212" s="1"/>
      <c r="DA1212" s="1"/>
      <c r="DB1212" s="1"/>
      <c r="DC1212" s="1"/>
      <c r="DD1212" s="1"/>
      <c r="DE1212" s="1"/>
      <c r="DF1212" s="1"/>
      <c r="DG1212" s="1"/>
      <c r="DH1212" s="1"/>
      <c r="DI1212" s="1"/>
      <c r="DJ1212" s="1"/>
      <c r="DK1212" s="1"/>
      <c r="DL1212" s="1"/>
      <c r="DM1212" s="1"/>
      <c r="DN1212" s="1"/>
      <c r="DO1212" s="1"/>
      <c r="DP1212" s="1"/>
    </row>
    <row r="121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14"/>
      <c r="X1213" s="114"/>
      <c r="Y1213" s="114"/>
      <c r="Z1213" s="114"/>
      <c r="AA1213" s="305"/>
      <c r="AB1213" s="305"/>
      <c r="AC1213" s="305"/>
      <c r="AD1213" s="305"/>
      <c r="AE1213" s="305"/>
      <c r="AF1213" s="305"/>
      <c r="AG1213" s="305"/>
      <c r="AH1213" s="305"/>
      <c r="AI1213" s="305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  <c r="BU1213" s="1"/>
      <c r="BV1213" s="1"/>
      <c r="BW1213" s="1"/>
      <c r="BX1213" s="1"/>
      <c r="BY1213" s="1"/>
      <c r="BZ1213" s="1"/>
      <c r="CA1213" s="1"/>
      <c r="CB1213" s="1"/>
      <c r="CC1213" s="1"/>
      <c r="CD1213" s="1"/>
      <c r="CE1213" s="1"/>
      <c r="CF1213" s="1"/>
      <c r="CG1213" s="1"/>
      <c r="CH1213" s="1"/>
      <c r="CI1213" s="1"/>
      <c r="CJ1213" s="1"/>
      <c r="CK1213" s="1"/>
      <c r="CL1213" s="1"/>
      <c r="CM1213" s="1"/>
      <c r="CN1213" s="1"/>
      <c r="CO1213" s="1"/>
      <c r="CP1213" s="1"/>
      <c r="CQ1213" s="1"/>
      <c r="CR1213" s="1"/>
      <c r="CS1213" s="1"/>
      <c r="CT1213" s="1"/>
      <c r="CU1213" s="114"/>
      <c r="CV1213" s="1"/>
      <c r="CW1213" s="1"/>
      <c r="CX1213" s="1"/>
      <c r="CY1213" s="1"/>
      <c r="CZ1213" s="1"/>
      <c r="DA1213" s="1"/>
      <c r="DB1213" s="1"/>
      <c r="DC1213" s="1"/>
      <c r="DD1213" s="1"/>
      <c r="DE1213" s="1"/>
      <c r="DF1213" s="1"/>
      <c r="DG1213" s="1"/>
      <c r="DH1213" s="1"/>
      <c r="DI1213" s="1"/>
      <c r="DJ1213" s="1"/>
      <c r="DK1213" s="1"/>
      <c r="DL1213" s="1"/>
      <c r="DM1213" s="1"/>
      <c r="DN1213" s="1"/>
      <c r="DO1213" s="1"/>
      <c r="DP1213" s="1"/>
    </row>
    <row r="1214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14"/>
      <c r="X1214" s="114"/>
      <c r="Y1214" s="114"/>
      <c r="Z1214" s="114"/>
      <c r="AA1214" s="305"/>
      <c r="AB1214" s="305"/>
      <c r="AC1214" s="305"/>
      <c r="AD1214" s="305"/>
      <c r="AE1214" s="305"/>
      <c r="AF1214" s="305"/>
      <c r="AG1214" s="305"/>
      <c r="AH1214" s="305"/>
      <c r="AI1214" s="305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1"/>
      <c r="BQ1214" s="1"/>
      <c r="BR1214" s="1"/>
      <c r="BS1214" s="1"/>
      <c r="BT1214" s="1"/>
      <c r="BU1214" s="1"/>
      <c r="BV1214" s="1"/>
      <c r="BW1214" s="1"/>
      <c r="BX1214" s="1"/>
      <c r="BY1214" s="1"/>
      <c r="BZ1214" s="1"/>
      <c r="CA1214" s="1"/>
      <c r="CB1214" s="1"/>
      <c r="CC1214" s="1"/>
      <c r="CD1214" s="1"/>
      <c r="CE1214" s="1"/>
      <c r="CF1214" s="1"/>
      <c r="CG1214" s="1"/>
      <c r="CH1214" s="1"/>
      <c r="CI1214" s="1"/>
      <c r="CJ1214" s="1"/>
      <c r="CK1214" s="1"/>
      <c r="CL1214" s="1"/>
      <c r="CM1214" s="1"/>
      <c r="CN1214" s="1"/>
      <c r="CO1214" s="1"/>
      <c r="CP1214" s="1"/>
      <c r="CQ1214" s="1"/>
      <c r="CR1214" s="1"/>
      <c r="CS1214" s="1"/>
      <c r="CT1214" s="1"/>
      <c r="CU1214" s="114"/>
      <c r="CV1214" s="1"/>
      <c r="CW1214" s="1"/>
      <c r="CX1214" s="1"/>
      <c r="CY1214" s="1"/>
      <c r="CZ1214" s="1"/>
      <c r="DA1214" s="1"/>
      <c r="DB1214" s="1"/>
      <c r="DC1214" s="1"/>
      <c r="DD1214" s="1"/>
      <c r="DE1214" s="1"/>
      <c r="DF1214" s="1"/>
      <c r="DG1214" s="1"/>
      <c r="DH1214" s="1"/>
      <c r="DI1214" s="1"/>
      <c r="DJ1214" s="1"/>
      <c r="DK1214" s="1"/>
      <c r="DL1214" s="1"/>
      <c r="DM1214" s="1"/>
      <c r="DN1214" s="1"/>
      <c r="DO1214" s="1"/>
      <c r="DP1214" s="1"/>
    </row>
    <row r="121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14"/>
      <c r="X1215" s="114"/>
      <c r="Y1215" s="114"/>
      <c r="Z1215" s="114"/>
      <c r="AA1215" s="305"/>
      <c r="AB1215" s="305"/>
      <c r="AC1215" s="305"/>
      <c r="AD1215" s="305"/>
      <c r="AE1215" s="305"/>
      <c r="AF1215" s="305"/>
      <c r="AG1215" s="305"/>
      <c r="AH1215" s="305"/>
      <c r="AI1215" s="305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1"/>
      <c r="BQ1215" s="1"/>
      <c r="BR1215" s="1"/>
      <c r="BS1215" s="1"/>
      <c r="BT1215" s="1"/>
      <c r="BU1215" s="1"/>
      <c r="BV1215" s="1"/>
      <c r="BW1215" s="1"/>
      <c r="BX1215" s="1"/>
      <c r="BY1215" s="1"/>
      <c r="BZ1215" s="1"/>
      <c r="CA1215" s="1"/>
      <c r="CB1215" s="1"/>
      <c r="CC1215" s="1"/>
      <c r="CD1215" s="1"/>
      <c r="CE1215" s="1"/>
      <c r="CF1215" s="1"/>
      <c r="CG1215" s="1"/>
      <c r="CH1215" s="1"/>
      <c r="CI1215" s="1"/>
      <c r="CJ1215" s="1"/>
      <c r="CK1215" s="1"/>
      <c r="CL1215" s="1"/>
      <c r="CM1215" s="1"/>
      <c r="CN1215" s="1"/>
      <c r="CO1215" s="1"/>
      <c r="CP1215" s="1"/>
      <c r="CQ1215" s="1"/>
      <c r="CR1215" s="1"/>
      <c r="CS1215" s="1"/>
      <c r="CT1215" s="1"/>
      <c r="CU1215" s="114"/>
      <c r="CV1215" s="1"/>
      <c r="CW1215" s="1"/>
      <c r="CX1215" s="1"/>
      <c r="CY1215" s="1"/>
      <c r="CZ1215" s="1"/>
      <c r="DA1215" s="1"/>
      <c r="DB1215" s="1"/>
      <c r="DC1215" s="1"/>
      <c r="DD1215" s="1"/>
      <c r="DE1215" s="1"/>
      <c r="DF1215" s="1"/>
      <c r="DG1215" s="1"/>
      <c r="DH1215" s="1"/>
      <c r="DI1215" s="1"/>
      <c r="DJ1215" s="1"/>
      <c r="DK1215" s="1"/>
      <c r="DL1215" s="1"/>
      <c r="DM1215" s="1"/>
      <c r="DN1215" s="1"/>
      <c r="DO1215" s="1"/>
      <c r="DP1215" s="1"/>
    </row>
    <row r="1216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14"/>
      <c r="X1216" s="114"/>
      <c r="Y1216" s="114"/>
      <c r="Z1216" s="114"/>
      <c r="AA1216" s="305"/>
      <c r="AB1216" s="305"/>
      <c r="AC1216" s="305"/>
      <c r="AD1216" s="305"/>
      <c r="AE1216" s="305"/>
      <c r="AF1216" s="305"/>
      <c r="AG1216" s="305"/>
      <c r="AH1216" s="305"/>
      <c r="AI1216" s="305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  <c r="BR1216" s="1"/>
      <c r="BS1216" s="1"/>
      <c r="BT1216" s="1"/>
      <c r="BU1216" s="1"/>
      <c r="BV1216" s="1"/>
      <c r="BW1216" s="1"/>
      <c r="BX1216" s="1"/>
      <c r="BY1216" s="1"/>
      <c r="BZ1216" s="1"/>
      <c r="CA1216" s="1"/>
      <c r="CB1216" s="1"/>
      <c r="CC1216" s="1"/>
      <c r="CD1216" s="1"/>
      <c r="CE1216" s="1"/>
      <c r="CF1216" s="1"/>
      <c r="CG1216" s="1"/>
      <c r="CH1216" s="1"/>
      <c r="CI1216" s="1"/>
      <c r="CJ1216" s="1"/>
      <c r="CK1216" s="1"/>
      <c r="CL1216" s="1"/>
      <c r="CM1216" s="1"/>
      <c r="CN1216" s="1"/>
      <c r="CO1216" s="1"/>
      <c r="CP1216" s="1"/>
      <c r="CQ1216" s="1"/>
      <c r="CR1216" s="1"/>
      <c r="CS1216" s="1"/>
      <c r="CT1216" s="1"/>
      <c r="CU1216" s="114"/>
      <c r="CV1216" s="1"/>
      <c r="CW1216" s="1"/>
      <c r="CX1216" s="1"/>
      <c r="CY1216" s="1"/>
      <c r="CZ1216" s="1"/>
      <c r="DA1216" s="1"/>
      <c r="DB1216" s="1"/>
      <c r="DC1216" s="1"/>
      <c r="DD1216" s="1"/>
      <c r="DE1216" s="1"/>
      <c r="DF1216" s="1"/>
      <c r="DG1216" s="1"/>
      <c r="DH1216" s="1"/>
      <c r="DI1216" s="1"/>
      <c r="DJ1216" s="1"/>
      <c r="DK1216" s="1"/>
      <c r="DL1216" s="1"/>
      <c r="DM1216" s="1"/>
      <c r="DN1216" s="1"/>
      <c r="DO1216" s="1"/>
      <c r="DP1216" s="1"/>
    </row>
    <row r="1217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14"/>
      <c r="X1217" s="114"/>
      <c r="Y1217" s="114"/>
      <c r="Z1217" s="114"/>
      <c r="AA1217" s="305"/>
      <c r="AB1217" s="305"/>
      <c r="AC1217" s="305"/>
      <c r="AD1217" s="305"/>
      <c r="AE1217" s="305"/>
      <c r="AF1217" s="305"/>
      <c r="AG1217" s="305"/>
      <c r="AH1217" s="305"/>
      <c r="AI1217" s="305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  <c r="BQ1217" s="1"/>
      <c r="BR1217" s="1"/>
      <c r="BS1217" s="1"/>
      <c r="BT1217" s="1"/>
      <c r="BU1217" s="1"/>
      <c r="BV1217" s="1"/>
      <c r="BW1217" s="1"/>
      <c r="BX1217" s="1"/>
      <c r="BY1217" s="1"/>
      <c r="BZ1217" s="1"/>
      <c r="CA1217" s="1"/>
      <c r="CB1217" s="1"/>
      <c r="CC1217" s="1"/>
      <c r="CD1217" s="1"/>
      <c r="CE1217" s="1"/>
      <c r="CF1217" s="1"/>
      <c r="CG1217" s="1"/>
      <c r="CH1217" s="1"/>
      <c r="CI1217" s="1"/>
      <c r="CJ1217" s="1"/>
      <c r="CK1217" s="1"/>
      <c r="CL1217" s="1"/>
      <c r="CM1217" s="1"/>
      <c r="CN1217" s="1"/>
      <c r="CO1217" s="1"/>
      <c r="CP1217" s="1"/>
      <c r="CQ1217" s="1"/>
      <c r="CR1217" s="1"/>
      <c r="CS1217" s="1"/>
      <c r="CT1217" s="1"/>
      <c r="CU1217" s="114"/>
      <c r="CV1217" s="1"/>
      <c r="CW1217" s="1"/>
      <c r="CX1217" s="1"/>
      <c r="CY1217" s="1"/>
      <c r="CZ1217" s="1"/>
      <c r="DA1217" s="1"/>
      <c r="DB1217" s="1"/>
      <c r="DC1217" s="1"/>
      <c r="DD1217" s="1"/>
      <c r="DE1217" s="1"/>
      <c r="DF1217" s="1"/>
      <c r="DG1217" s="1"/>
      <c r="DH1217" s="1"/>
      <c r="DI1217" s="1"/>
      <c r="DJ1217" s="1"/>
      <c r="DK1217" s="1"/>
      <c r="DL1217" s="1"/>
      <c r="DM1217" s="1"/>
      <c r="DN1217" s="1"/>
      <c r="DO1217" s="1"/>
      <c r="DP1217" s="1"/>
    </row>
    <row r="1218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14"/>
      <c r="X1218" s="114"/>
      <c r="Y1218" s="114"/>
      <c r="Z1218" s="114"/>
      <c r="AA1218" s="305"/>
      <c r="AB1218" s="305"/>
      <c r="AC1218" s="305"/>
      <c r="AD1218" s="305"/>
      <c r="AE1218" s="305"/>
      <c r="AF1218" s="305"/>
      <c r="AG1218" s="305"/>
      <c r="AH1218" s="305"/>
      <c r="AI1218" s="305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  <c r="BQ1218" s="1"/>
      <c r="BR1218" s="1"/>
      <c r="BS1218" s="1"/>
      <c r="BT1218" s="1"/>
      <c r="BU1218" s="1"/>
      <c r="BV1218" s="1"/>
      <c r="BW1218" s="1"/>
      <c r="BX1218" s="1"/>
      <c r="BY1218" s="1"/>
      <c r="BZ1218" s="1"/>
      <c r="CA1218" s="1"/>
      <c r="CB1218" s="1"/>
      <c r="CC1218" s="1"/>
      <c r="CD1218" s="1"/>
      <c r="CE1218" s="1"/>
      <c r="CF1218" s="1"/>
      <c r="CG1218" s="1"/>
      <c r="CH1218" s="1"/>
      <c r="CI1218" s="1"/>
      <c r="CJ1218" s="1"/>
      <c r="CK1218" s="1"/>
      <c r="CL1218" s="1"/>
      <c r="CM1218" s="1"/>
      <c r="CN1218" s="1"/>
      <c r="CO1218" s="1"/>
      <c r="CP1218" s="1"/>
      <c r="CQ1218" s="1"/>
      <c r="CR1218" s="1"/>
      <c r="CS1218" s="1"/>
      <c r="CT1218" s="1"/>
      <c r="CU1218" s="114"/>
      <c r="CV1218" s="1"/>
      <c r="CW1218" s="1"/>
      <c r="CX1218" s="1"/>
      <c r="CY1218" s="1"/>
      <c r="CZ1218" s="1"/>
      <c r="DA1218" s="1"/>
      <c r="DB1218" s="1"/>
      <c r="DC1218" s="1"/>
      <c r="DD1218" s="1"/>
      <c r="DE1218" s="1"/>
      <c r="DF1218" s="1"/>
      <c r="DG1218" s="1"/>
      <c r="DH1218" s="1"/>
      <c r="DI1218" s="1"/>
      <c r="DJ1218" s="1"/>
      <c r="DK1218" s="1"/>
      <c r="DL1218" s="1"/>
      <c r="DM1218" s="1"/>
      <c r="DN1218" s="1"/>
      <c r="DO1218" s="1"/>
      <c r="DP1218" s="1"/>
    </row>
    <row r="1219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14"/>
      <c r="X1219" s="114"/>
      <c r="Y1219" s="114"/>
      <c r="Z1219" s="114"/>
      <c r="AA1219" s="305"/>
      <c r="AB1219" s="305"/>
      <c r="AC1219" s="305"/>
      <c r="AD1219" s="305"/>
      <c r="AE1219" s="305"/>
      <c r="AF1219" s="305"/>
      <c r="AG1219" s="305"/>
      <c r="AH1219" s="305"/>
      <c r="AI1219" s="305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  <c r="BQ1219" s="1"/>
      <c r="BR1219" s="1"/>
      <c r="BS1219" s="1"/>
      <c r="BT1219" s="1"/>
      <c r="BU1219" s="1"/>
      <c r="BV1219" s="1"/>
      <c r="BW1219" s="1"/>
      <c r="BX1219" s="1"/>
      <c r="BY1219" s="1"/>
      <c r="BZ1219" s="1"/>
      <c r="CA1219" s="1"/>
      <c r="CB1219" s="1"/>
      <c r="CC1219" s="1"/>
      <c r="CD1219" s="1"/>
      <c r="CE1219" s="1"/>
      <c r="CF1219" s="1"/>
      <c r="CG1219" s="1"/>
      <c r="CH1219" s="1"/>
      <c r="CI1219" s="1"/>
      <c r="CJ1219" s="1"/>
      <c r="CK1219" s="1"/>
      <c r="CL1219" s="1"/>
      <c r="CM1219" s="1"/>
      <c r="CN1219" s="1"/>
      <c r="CO1219" s="1"/>
      <c r="CP1219" s="1"/>
      <c r="CQ1219" s="1"/>
      <c r="CR1219" s="1"/>
      <c r="CS1219" s="1"/>
      <c r="CT1219" s="1"/>
      <c r="CU1219" s="114"/>
      <c r="CV1219" s="1"/>
      <c r="CW1219" s="1"/>
      <c r="CX1219" s="1"/>
      <c r="CY1219" s="1"/>
      <c r="CZ1219" s="1"/>
      <c r="DA1219" s="1"/>
      <c r="DB1219" s="1"/>
      <c r="DC1219" s="1"/>
      <c r="DD1219" s="1"/>
      <c r="DE1219" s="1"/>
      <c r="DF1219" s="1"/>
      <c r="DG1219" s="1"/>
      <c r="DH1219" s="1"/>
      <c r="DI1219" s="1"/>
      <c r="DJ1219" s="1"/>
      <c r="DK1219" s="1"/>
      <c r="DL1219" s="1"/>
      <c r="DM1219" s="1"/>
      <c r="DN1219" s="1"/>
      <c r="DO1219" s="1"/>
      <c r="DP1219" s="1"/>
    </row>
    <row r="1220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14"/>
      <c r="X1220" s="114"/>
      <c r="Y1220" s="114"/>
      <c r="Z1220" s="114"/>
      <c r="AA1220" s="305"/>
      <c r="AB1220" s="305"/>
      <c r="AC1220" s="305"/>
      <c r="AD1220" s="305"/>
      <c r="AE1220" s="305"/>
      <c r="AF1220" s="305"/>
      <c r="AG1220" s="305"/>
      <c r="AH1220" s="305"/>
      <c r="AI1220" s="305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  <c r="BQ1220" s="1"/>
      <c r="BR1220" s="1"/>
      <c r="BS1220" s="1"/>
      <c r="BT1220" s="1"/>
      <c r="BU1220" s="1"/>
      <c r="BV1220" s="1"/>
      <c r="BW1220" s="1"/>
      <c r="BX1220" s="1"/>
      <c r="BY1220" s="1"/>
      <c r="BZ1220" s="1"/>
      <c r="CA1220" s="1"/>
      <c r="CB1220" s="1"/>
      <c r="CC1220" s="1"/>
      <c r="CD1220" s="1"/>
      <c r="CE1220" s="1"/>
      <c r="CF1220" s="1"/>
      <c r="CG1220" s="1"/>
      <c r="CH1220" s="1"/>
      <c r="CI1220" s="1"/>
      <c r="CJ1220" s="1"/>
      <c r="CK1220" s="1"/>
      <c r="CL1220" s="1"/>
      <c r="CM1220" s="1"/>
      <c r="CN1220" s="1"/>
      <c r="CO1220" s="1"/>
      <c r="CP1220" s="1"/>
      <c r="CQ1220" s="1"/>
      <c r="CR1220" s="1"/>
      <c r="CS1220" s="1"/>
      <c r="CT1220" s="1"/>
      <c r="CU1220" s="114"/>
      <c r="CV1220" s="1"/>
      <c r="CW1220" s="1"/>
      <c r="CX1220" s="1"/>
      <c r="CY1220" s="1"/>
      <c r="CZ1220" s="1"/>
      <c r="DA1220" s="1"/>
      <c r="DB1220" s="1"/>
      <c r="DC1220" s="1"/>
      <c r="DD1220" s="1"/>
      <c r="DE1220" s="1"/>
      <c r="DF1220" s="1"/>
      <c r="DG1220" s="1"/>
      <c r="DH1220" s="1"/>
      <c r="DI1220" s="1"/>
      <c r="DJ1220" s="1"/>
      <c r="DK1220" s="1"/>
      <c r="DL1220" s="1"/>
      <c r="DM1220" s="1"/>
      <c r="DN1220" s="1"/>
      <c r="DO1220" s="1"/>
      <c r="DP1220" s="1"/>
    </row>
    <row r="1221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14"/>
      <c r="X1221" s="114"/>
      <c r="Y1221" s="114"/>
      <c r="Z1221" s="114"/>
      <c r="AA1221" s="305"/>
      <c r="AB1221" s="305"/>
      <c r="AC1221" s="305"/>
      <c r="AD1221" s="305"/>
      <c r="AE1221" s="305"/>
      <c r="AF1221" s="305"/>
      <c r="AG1221" s="305"/>
      <c r="AH1221" s="305"/>
      <c r="AI1221" s="305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1"/>
      <c r="BU1221" s="1"/>
      <c r="BV1221" s="1"/>
      <c r="BW1221" s="1"/>
      <c r="BX1221" s="1"/>
      <c r="BY1221" s="1"/>
      <c r="BZ1221" s="1"/>
      <c r="CA1221" s="1"/>
      <c r="CB1221" s="1"/>
      <c r="CC1221" s="1"/>
      <c r="CD1221" s="1"/>
      <c r="CE1221" s="1"/>
      <c r="CF1221" s="1"/>
      <c r="CG1221" s="1"/>
      <c r="CH1221" s="1"/>
      <c r="CI1221" s="1"/>
      <c r="CJ1221" s="1"/>
      <c r="CK1221" s="1"/>
      <c r="CL1221" s="1"/>
      <c r="CM1221" s="1"/>
      <c r="CN1221" s="1"/>
      <c r="CO1221" s="1"/>
      <c r="CP1221" s="1"/>
      <c r="CQ1221" s="1"/>
      <c r="CR1221" s="1"/>
      <c r="CS1221" s="1"/>
      <c r="CT1221" s="1"/>
      <c r="CU1221" s="114"/>
      <c r="CV1221" s="1"/>
      <c r="CW1221" s="1"/>
      <c r="CX1221" s="1"/>
      <c r="CY1221" s="1"/>
      <c r="CZ1221" s="1"/>
      <c r="DA1221" s="1"/>
      <c r="DB1221" s="1"/>
      <c r="DC1221" s="1"/>
      <c r="DD1221" s="1"/>
      <c r="DE1221" s="1"/>
      <c r="DF1221" s="1"/>
      <c r="DG1221" s="1"/>
      <c r="DH1221" s="1"/>
      <c r="DI1221" s="1"/>
      <c r="DJ1221" s="1"/>
      <c r="DK1221" s="1"/>
      <c r="DL1221" s="1"/>
      <c r="DM1221" s="1"/>
      <c r="DN1221" s="1"/>
      <c r="DO1221" s="1"/>
      <c r="DP1221" s="1"/>
    </row>
    <row r="1222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14"/>
      <c r="X1222" s="114"/>
      <c r="Y1222" s="114"/>
      <c r="Z1222" s="114"/>
      <c r="AA1222" s="305"/>
      <c r="AB1222" s="305"/>
      <c r="AC1222" s="305"/>
      <c r="AD1222" s="305"/>
      <c r="AE1222" s="305"/>
      <c r="AF1222" s="305"/>
      <c r="AG1222" s="305"/>
      <c r="AH1222" s="305"/>
      <c r="AI1222" s="305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1"/>
      <c r="BU1222" s="1"/>
      <c r="BV1222" s="1"/>
      <c r="BW1222" s="1"/>
      <c r="BX1222" s="1"/>
      <c r="BY1222" s="1"/>
      <c r="BZ1222" s="1"/>
      <c r="CA1222" s="1"/>
      <c r="CB1222" s="1"/>
      <c r="CC1222" s="1"/>
      <c r="CD1222" s="1"/>
      <c r="CE1222" s="1"/>
      <c r="CF1222" s="1"/>
      <c r="CG1222" s="1"/>
      <c r="CH1222" s="1"/>
      <c r="CI1222" s="1"/>
      <c r="CJ1222" s="1"/>
      <c r="CK1222" s="1"/>
      <c r="CL1222" s="1"/>
      <c r="CM1222" s="1"/>
      <c r="CN1222" s="1"/>
      <c r="CO1222" s="1"/>
      <c r="CP1222" s="1"/>
      <c r="CQ1222" s="1"/>
      <c r="CR1222" s="1"/>
      <c r="CS1222" s="1"/>
      <c r="CT1222" s="1"/>
      <c r="CU1222" s="114"/>
      <c r="CV1222" s="1"/>
      <c r="CW1222" s="1"/>
      <c r="CX1222" s="1"/>
      <c r="CY1222" s="1"/>
      <c r="CZ1222" s="1"/>
      <c r="DA1222" s="1"/>
      <c r="DB1222" s="1"/>
      <c r="DC1222" s="1"/>
      <c r="DD1222" s="1"/>
      <c r="DE1222" s="1"/>
      <c r="DF1222" s="1"/>
      <c r="DG1222" s="1"/>
      <c r="DH1222" s="1"/>
      <c r="DI1222" s="1"/>
      <c r="DJ1222" s="1"/>
      <c r="DK1222" s="1"/>
      <c r="DL1222" s="1"/>
      <c r="DM1222" s="1"/>
      <c r="DN1222" s="1"/>
      <c r="DO1222" s="1"/>
      <c r="DP1222" s="1"/>
    </row>
    <row r="122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14"/>
      <c r="X1223" s="114"/>
      <c r="Y1223" s="114"/>
      <c r="Z1223" s="114"/>
      <c r="AA1223" s="305"/>
      <c r="AB1223" s="305"/>
      <c r="AC1223" s="305"/>
      <c r="AD1223" s="305"/>
      <c r="AE1223" s="305"/>
      <c r="AF1223" s="305"/>
      <c r="AG1223" s="305"/>
      <c r="AH1223" s="305"/>
      <c r="AI1223" s="305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1"/>
      <c r="BU1223" s="1"/>
      <c r="BV1223" s="1"/>
      <c r="BW1223" s="1"/>
      <c r="BX1223" s="1"/>
      <c r="BY1223" s="1"/>
      <c r="BZ1223" s="1"/>
      <c r="CA1223" s="1"/>
      <c r="CB1223" s="1"/>
      <c r="CC1223" s="1"/>
      <c r="CD1223" s="1"/>
      <c r="CE1223" s="1"/>
      <c r="CF1223" s="1"/>
      <c r="CG1223" s="1"/>
      <c r="CH1223" s="1"/>
      <c r="CI1223" s="1"/>
      <c r="CJ1223" s="1"/>
      <c r="CK1223" s="1"/>
      <c r="CL1223" s="1"/>
      <c r="CM1223" s="1"/>
      <c r="CN1223" s="1"/>
      <c r="CO1223" s="1"/>
      <c r="CP1223" s="1"/>
      <c r="CQ1223" s="1"/>
      <c r="CR1223" s="1"/>
      <c r="CS1223" s="1"/>
      <c r="CT1223" s="1"/>
      <c r="CU1223" s="114"/>
      <c r="CV1223" s="1"/>
      <c r="CW1223" s="1"/>
      <c r="CX1223" s="1"/>
      <c r="CY1223" s="1"/>
      <c r="CZ1223" s="1"/>
      <c r="DA1223" s="1"/>
      <c r="DB1223" s="1"/>
      <c r="DC1223" s="1"/>
      <c r="DD1223" s="1"/>
      <c r="DE1223" s="1"/>
      <c r="DF1223" s="1"/>
      <c r="DG1223" s="1"/>
      <c r="DH1223" s="1"/>
      <c r="DI1223" s="1"/>
      <c r="DJ1223" s="1"/>
      <c r="DK1223" s="1"/>
      <c r="DL1223" s="1"/>
      <c r="DM1223" s="1"/>
      <c r="DN1223" s="1"/>
      <c r="DO1223" s="1"/>
      <c r="DP1223" s="1"/>
    </row>
    <row r="1224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14"/>
      <c r="X1224" s="114"/>
      <c r="Y1224" s="114"/>
      <c r="Z1224" s="114"/>
      <c r="AA1224" s="305"/>
      <c r="AB1224" s="305"/>
      <c r="AC1224" s="305"/>
      <c r="AD1224" s="305"/>
      <c r="AE1224" s="305"/>
      <c r="AF1224" s="305"/>
      <c r="AG1224" s="305"/>
      <c r="AH1224" s="305"/>
      <c r="AI1224" s="305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  <c r="BQ1224" s="1"/>
      <c r="BR1224" s="1"/>
      <c r="BS1224" s="1"/>
      <c r="BT1224" s="1"/>
      <c r="BU1224" s="1"/>
      <c r="BV1224" s="1"/>
      <c r="BW1224" s="1"/>
      <c r="BX1224" s="1"/>
      <c r="BY1224" s="1"/>
      <c r="BZ1224" s="1"/>
      <c r="CA1224" s="1"/>
      <c r="CB1224" s="1"/>
      <c r="CC1224" s="1"/>
      <c r="CD1224" s="1"/>
      <c r="CE1224" s="1"/>
      <c r="CF1224" s="1"/>
      <c r="CG1224" s="1"/>
      <c r="CH1224" s="1"/>
      <c r="CI1224" s="1"/>
      <c r="CJ1224" s="1"/>
      <c r="CK1224" s="1"/>
      <c r="CL1224" s="1"/>
      <c r="CM1224" s="1"/>
      <c r="CN1224" s="1"/>
      <c r="CO1224" s="1"/>
      <c r="CP1224" s="1"/>
      <c r="CQ1224" s="1"/>
      <c r="CR1224" s="1"/>
      <c r="CS1224" s="1"/>
      <c r="CT1224" s="1"/>
      <c r="CU1224" s="114"/>
      <c r="CV1224" s="1"/>
      <c r="CW1224" s="1"/>
      <c r="CX1224" s="1"/>
      <c r="CY1224" s="1"/>
      <c r="CZ1224" s="1"/>
      <c r="DA1224" s="1"/>
      <c r="DB1224" s="1"/>
      <c r="DC1224" s="1"/>
      <c r="DD1224" s="1"/>
      <c r="DE1224" s="1"/>
      <c r="DF1224" s="1"/>
      <c r="DG1224" s="1"/>
      <c r="DH1224" s="1"/>
      <c r="DI1224" s="1"/>
      <c r="DJ1224" s="1"/>
      <c r="DK1224" s="1"/>
      <c r="DL1224" s="1"/>
      <c r="DM1224" s="1"/>
      <c r="DN1224" s="1"/>
      <c r="DO1224" s="1"/>
      <c r="DP1224" s="1"/>
    </row>
    <row r="12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14"/>
      <c r="X1225" s="114"/>
      <c r="Y1225" s="114"/>
      <c r="Z1225" s="114"/>
      <c r="AA1225" s="305"/>
      <c r="AB1225" s="305"/>
      <c r="AC1225" s="305"/>
      <c r="AD1225" s="305"/>
      <c r="AE1225" s="305"/>
      <c r="AF1225" s="305"/>
      <c r="AG1225" s="305"/>
      <c r="AH1225" s="305"/>
      <c r="AI1225" s="305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/>
      <c r="BK1225" s="1"/>
      <c r="BL1225" s="1"/>
      <c r="BM1225" s="1"/>
      <c r="BN1225" s="1"/>
      <c r="BO1225" s="1"/>
      <c r="BP1225" s="1"/>
      <c r="BQ1225" s="1"/>
      <c r="BR1225" s="1"/>
      <c r="BS1225" s="1"/>
      <c r="BT1225" s="1"/>
      <c r="BU1225" s="1"/>
      <c r="BV1225" s="1"/>
      <c r="BW1225" s="1"/>
      <c r="BX1225" s="1"/>
      <c r="BY1225" s="1"/>
      <c r="BZ1225" s="1"/>
      <c r="CA1225" s="1"/>
      <c r="CB1225" s="1"/>
      <c r="CC1225" s="1"/>
      <c r="CD1225" s="1"/>
      <c r="CE1225" s="1"/>
      <c r="CF1225" s="1"/>
      <c r="CG1225" s="1"/>
      <c r="CH1225" s="1"/>
      <c r="CI1225" s="1"/>
      <c r="CJ1225" s="1"/>
      <c r="CK1225" s="1"/>
      <c r="CL1225" s="1"/>
      <c r="CM1225" s="1"/>
      <c r="CN1225" s="1"/>
      <c r="CO1225" s="1"/>
      <c r="CP1225" s="1"/>
      <c r="CQ1225" s="1"/>
      <c r="CR1225" s="1"/>
      <c r="CS1225" s="1"/>
      <c r="CT1225" s="1"/>
      <c r="CU1225" s="114"/>
      <c r="CV1225" s="1"/>
      <c r="CW1225" s="1"/>
      <c r="CX1225" s="1"/>
      <c r="CY1225" s="1"/>
      <c r="CZ1225" s="1"/>
      <c r="DA1225" s="1"/>
      <c r="DB1225" s="1"/>
      <c r="DC1225" s="1"/>
      <c r="DD1225" s="1"/>
      <c r="DE1225" s="1"/>
      <c r="DF1225" s="1"/>
      <c r="DG1225" s="1"/>
      <c r="DH1225" s="1"/>
      <c r="DI1225" s="1"/>
      <c r="DJ1225" s="1"/>
      <c r="DK1225" s="1"/>
      <c r="DL1225" s="1"/>
      <c r="DM1225" s="1"/>
      <c r="DN1225" s="1"/>
      <c r="DO1225" s="1"/>
      <c r="DP1225" s="1"/>
    </row>
    <row r="1226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14"/>
      <c r="X1226" s="114"/>
      <c r="Y1226" s="114"/>
      <c r="Z1226" s="114"/>
      <c r="AA1226" s="305"/>
      <c r="AB1226" s="305"/>
      <c r="AC1226" s="305"/>
      <c r="AD1226" s="305"/>
      <c r="AE1226" s="305"/>
      <c r="AF1226" s="305"/>
      <c r="AG1226" s="305"/>
      <c r="AH1226" s="305"/>
      <c r="AI1226" s="305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  <c r="BN1226" s="1"/>
      <c r="BO1226" s="1"/>
      <c r="BP1226" s="1"/>
      <c r="BQ1226" s="1"/>
      <c r="BR1226" s="1"/>
      <c r="BS1226" s="1"/>
      <c r="BT1226" s="1"/>
      <c r="BU1226" s="1"/>
      <c r="BV1226" s="1"/>
      <c r="BW1226" s="1"/>
      <c r="BX1226" s="1"/>
      <c r="BY1226" s="1"/>
      <c r="BZ1226" s="1"/>
      <c r="CA1226" s="1"/>
      <c r="CB1226" s="1"/>
      <c r="CC1226" s="1"/>
      <c r="CD1226" s="1"/>
      <c r="CE1226" s="1"/>
      <c r="CF1226" s="1"/>
      <c r="CG1226" s="1"/>
      <c r="CH1226" s="1"/>
      <c r="CI1226" s="1"/>
      <c r="CJ1226" s="1"/>
      <c r="CK1226" s="1"/>
      <c r="CL1226" s="1"/>
      <c r="CM1226" s="1"/>
      <c r="CN1226" s="1"/>
      <c r="CO1226" s="1"/>
      <c r="CP1226" s="1"/>
      <c r="CQ1226" s="1"/>
      <c r="CR1226" s="1"/>
      <c r="CS1226" s="1"/>
      <c r="CT1226" s="1"/>
      <c r="CU1226" s="114"/>
      <c r="CV1226" s="1"/>
      <c r="CW1226" s="1"/>
      <c r="CX1226" s="1"/>
      <c r="CY1226" s="1"/>
      <c r="CZ1226" s="1"/>
      <c r="DA1226" s="1"/>
      <c r="DB1226" s="1"/>
      <c r="DC1226" s="1"/>
      <c r="DD1226" s="1"/>
      <c r="DE1226" s="1"/>
      <c r="DF1226" s="1"/>
      <c r="DG1226" s="1"/>
      <c r="DH1226" s="1"/>
      <c r="DI1226" s="1"/>
      <c r="DJ1226" s="1"/>
      <c r="DK1226" s="1"/>
      <c r="DL1226" s="1"/>
      <c r="DM1226" s="1"/>
      <c r="DN1226" s="1"/>
      <c r="DO1226" s="1"/>
      <c r="DP1226" s="1"/>
    </row>
    <row r="1227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14"/>
      <c r="X1227" s="114"/>
      <c r="Y1227" s="114"/>
      <c r="Z1227" s="114"/>
      <c r="AA1227" s="305"/>
      <c r="AB1227" s="305"/>
      <c r="AC1227" s="305"/>
      <c r="AD1227" s="305"/>
      <c r="AE1227" s="305"/>
      <c r="AF1227" s="305"/>
      <c r="AG1227" s="305"/>
      <c r="AH1227" s="305"/>
      <c r="AI1227" s="305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  <c r="BN1227" s="1"/>
      <c r="BO1227" s="1"/>
      <c r="BP1227" s="1"/>
      <c r="BQ1227" s="1"/>
      <c r="BR1227" s="1"/>
      <c r="BS1227" s="1"/>
      <c r="BT1227" s="1"/>
      <c r="BU1227" s="1"/>
      <c r="BV1227" s="1"/>
      <c r="BW1227" s="1"/>
      <c r="BX1227" s="1"/>
      <c r="BY1227" s="1"/>
      <c r="BZ1227" s="1"/>
      <c r="CA1227" s="1"/>
      <c r="CB1227" s="1"/>
      <c r="CC1227" s="1"/>
      <c r="CD1227" s="1"/>
      <c r="CE1227" s="1"/>
      <c r="CF1227" s="1"/>
      <c r="CG1227" s="1"/>
      <c r="CH1227" s="1"/>
      <c r="CI1227" s="1"/>
      <c r="CJ1227" s="1"/>
      <c r="CK1227" s="1"/>
      <c r="CL1227" s="1"/>
      <c r="CM1227" s="1"/>
      <c r="CN1227" s="1"/>
      <c r="CO1227" s="1"/>
      <c r="CP1227" s="1"/>
      <c r="CQ1227" s="1"/>
      <c r="CR1227" s="1"/>
      <c r="CS1227" s="1"/>
      <c r="CT1227" s="1"/>
      <c r="CU1227" s="114"/>
      <c r="CV1227" s="1"/>
      <c r="CW1227" s="1"/>
      <c r="CX1227" s="1"/>
      <c r="CY1227" s="1"/>
      <c r="CZ1227" s="1"/>
      <c r="DA1227" s="1"/>
      <c r="DB1227" s="1"/>
      <c r="DC1227" s="1"/>
      <c r="DD1227" s="1"/>
      <c r="DE1227" s="1"/>
      <c r="DF1227" s="1"/>
      <c r="DG1227" s="1"/>
      <c r="DH1227" s="1"/>
      <c r="DI1227" s="1"/>
      <c r="DJ1227" s="1"/>
      <c r="DK1227" s="1"/>
      <c r="DL1227" s="1"/>
      <c r="DM1227" s="1"/>
      <c r="DN1227" s="1"/>
      <c r="DO1227" s="1"/>
      <c r="DP1227" s="1"/>
    </row>
    <row r="1228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14"/>
      <c r="X1228" s="114"/>
      <c r="Y1228" s="114"/>
      <c r="Z1228" s="114"/>
      <c r="AA1228" s="305"/>
      <c r="AB1228" s="305"/>
      <c r="AC1228" s="305"/>
      <c r="AD1228" s="305"/>
      <c r="AE1228" s="305"/>
      <c r="AF1228" s="305"/>
      <c r="AG1228" s="305"/>
      <c r="AH1228" s="305"/>
      <c r="AI1228" s="305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  <c r="BN1228" s="1"/>
      <c r="BO1228" s="1"/>
      <c r="BP1228" s="1"/>
      <c r="BQ1228" s="1"/>
      <c r="BR1228" s="1"/>
      <c r="BS1228" s="1"/>
      <c r="BT1228" s="1"/>
      <c r="BU1228" s="1"/>
      <c r="BV1228" s="1"/>
      <c r="BW1228" s="1"/>
      <c r="BX1228" s="1"/>
      <c r="BY1228" s="1"/>
      <c r="BZ1228" s="1"/>
      <c r="CA1228" s="1"/>
      <c r="CB1228" s="1"/>
      <c r="CC1228" s="1"/>
      <c r="CD1228" s="1"/>
      <c r="CE1228" s="1"/>
      <c r="CF1228" s="1"/>
      <c r="CG1228" s="1"/>
      <c r="CH1228" s="1"/>
      <c r="CI1228" s="1"/>
      <c r="CJ1228" s="1"/>
      <c r="CK1228" s="1"/>
      <c r="CL1228" s="1"/>
      <c r="CM1228" s="1"/>
      <c r="CN1228" s="1"/>
      <c r="CO1228" s="1"/>
      <c r="CP1228" s="1"/>
      <c r="CQ1228" s="1"/>
      <c r="CR1228" s="1"/>
      <c r="CS1228" s="1"/>
      <c r="CT1228" s="1"/>
      <c r="CU1228" s="114"/>
      <c r="CV1228" s="1"/>
      <c r="CW1228" s="1"/>
      <c r="CX1228" s="1"/>
      <c r="CY1228" s="1"/>
      <c r="CZ1228" s="1"/>
      <c r="DA1228" s="1"/>
      <c r="DB1228" s="1"/>
      <c r="DC1228" s="1"/>
      <c r="DD1228" s="1"/>
      <c r="DE1228" s="1"/>
      <c r="DF1228" s="1"/>
      <c r="DG1228" s="1"/>
      <c r="DH1228" s="1"/>
      <c r="DI1228" s="1"/>
      <c r="DJ1228" s="1"/>
      <c r="DK1228" s="1"/>
      <c r="DL1228" s="1"/>
      <c r="DM1228" s="1"/>
      <c r="DN1228" s="1"/>
      <c r="DO1228" s="1"/>
      <c r="DP1228" s="1"/>
    </row>
    <row r="1229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14"/>
      <c r="X1229" s="114"/>
      <c r="Y1229" s="114"/>
      <c r="Z1229" s="114"/>
      <c r="AA1229" s="305"/>
      <c r="AB1229" s="305"/>
      <c r="AC1229" s="305"/>
      <c r="AD1229" s="305"/>
      <c r="AE1229" s="305"/>
      <c r="AF1229" s="305"/>
      <c r="AG1229" s="305"/>
      <c r="AH1229" s="305"/>
      <c r="AI1229" s="305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  <c r="BN1229" s="1"/>
      <c r="BO1229" s="1"/>
      <c r="BP1229" s="1"/>
      <c r="BQ1229" s="1"/>
      <c r="BR1229" s="1"/>
      <c r="BS1229" s="1"/>
      <c r="BT1229" s="1"/>
      <c r="BU1229" s="1"/>
      <c r="BV1229" s="1"/>
      <c r="BW1229" s="1"/>
      <c r="BX1229" s="1"/>
      <c r="BY1229" s="1"/>
      <c r="BZ1229" s="1"/>
      <c r="CA1229" s="1"/>
      <c r="CB1229" s="1"/>
      <c r="CC1229" s="1"/>
      <c r="CD1229" s="1"/>
      <c r="CE1229" s="1"/>
      <c r="CF1229" s="1"/>
      <c r="CG1229" s="1"/>
      <c r="CH1229" s="1"/>
      <c r="CI1229" s="1"/>
      <c r="CJ1229" s="1"/>
      <c r="CK1229" s="1"/>
      <c r="CL1229" s="1"/>
      <c r="CM1229" s="1"/>
      <c r="CN1229" s="1"/>
      <c r="CO1229" s="1"/>
      <c r="CP1229" s="1"/>
      <c r="CQ1229" s="1"/>
      <c r="CR1229" s="1"/>
      <c r="CS1229" s="1"/>
      <c r="CT1229" s="1"/>
      <c r="CU1229" s="114"/>
      <c r="CV1229" s="1"/>
      <c r="CW1229" s="1"/>
      <c r="CX1229" s="1"/>
      <c r="CY1229" s="1"/>
      <c r="CZ1229" s="1"/>
      <c r="DA1229" s="1"/>
      <c r="DB1229" s="1"/>
      <c r="DC1229" s="1"/>
      <c r="DD1229" s="1"/>
      <c r="DE1229" s="1"/>
      <c r="DF1229" s="1"/>
      <c r="DG1229" s="1"/>
      <c r="DH1229" s="1"/>
      <c r="DI1229" s="1"/>
      <c r="DJ1229" s="1"/>
      <c r="DK1229" s="1"/>
      <c r="DL1229" s="1"/>
      <c r="DM1229" s="1"/>
      <c r="DN1229" s="1"/>
      <c r="DO1229" s="1"/>
      <c r="DP1229" s="1"/>
    </row>
    <row r="1230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14"/>
      <c r="X1230" s="114"/>
      <c r="Y1230" s="114"/>
      <c r="Z1230" s="114"/>
      <c r="AA1230" s="305"/>
      <c r="AB1230" s="305"/>
      <c r="AC1230" s="305"/>
      <c r="AD1230" s="305"/>
      <c r="AE1230" s="305"/>
      <c r="AF1230" s="305"/>
      <c r="AG1230" s="305"/>
      <c r="AH1230" s="305"/>
      <c r="AI1230" s="305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  <c r="BN1230" s="1"/>
      <c r="BO1230" s="1"/>
      <c r="BP1230" s="1"/>
      <c r="BQ1230" s="1"/>
      <c r="BR1230" s="1"/>
      <c r="BS1230" s="1"/>
      <c r="BT1230" s="1"/>
      <c r="BU1230" s="1"/>
      <c r="BV1230" s="1"/>
      <c r="BW1230" s="1"/>
      <c r="BX1230" s="1"/>
      <c r="BY1230" s="1"/>
      <c r="BZ1230" s="1"/>
      <c r="CA1230" s="1"/>
      <c r="CB1230" s="1"/>
      <c r="CC1230" s="1"/>
      <c r="CD1230" s="1"/>
      <c r="CE1230" s="1"/>
      <c r="CF1230" s="1"/>
      <c r="CG1230" s="1"/>
      <c r="CH1230" s="1"/>
      <c r="CI1230" s="1"/>
      <c r="CJ1230" s="1"/>
      <c r="CK1230" s="1"/>
      <c r="CL1230" s="1"/>
      <c r="CM1230" s="1"/>
      <c r="CN1230" s="1"/>
      <c r="CO1230" s="1"/>
      <c r="CP1230" s="1"/>
      <c r="CQ1230" s="1"/>
      <c r="CR1230" s="1"/>
      <c r="CS1230" s="1"/>
      <c r="CT1230" s="1"/>
      <c r="CU1230" s="114"/>
      <c r="CV1230" s="1"/>
      <c r="CW1230" s="1"/>
      <c r="CX1230" s="1"/>
      <c r="CY1230" s="1"/>
      <c r="CZ1230" s="1"/>
      <c r="DA1230" s="1"/>
      <c r="DB1230" s="1"/>
      <c r="DC1230" s="1"/>
      <c r="DD1230" s="1"/>
      <c r="DE1230" s="1"/>
      <c r="DF1230" s="1"/>
      <c r="DG1230" s="1"/>
      <c r="DH1230" s="1"/>
      <c r="DI1230" s="1"/>
      <c r="DJ1230" s="1"/>
      <c r="DK1230" s="1"/>
      <c r="DL1230" s="1"/>
      <c r="DM1230" s="1"/>
      <c r="DN1230" s="1"/>
      <c r="DO1230" s="1"/>
      <c r="DP1230" s="1"/>
    </row>
    <row r="1231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14"/>
      <c r="X1231" s="114"/>
      <c r="Y1231" s="114"/>
      <c r="Z1231" s="114"/>
      <c r="AA1231" s="305"/>
      <c r="AB1231" s="305"/>
      <c r="AC1231" s="305"/>
      <c r="AD1231" s="305"/>
      <c r="AE1231" s="305"/>
      <c r="AF1231" s="305"/>
      <c r="AG1231" s="305"/>
      <c r="AH1231" s="305"/>
      <c r="AI1231" s="305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  <c r="BN1231" s="1"/>
      <c r="BO1231" s="1"/>
      <c r="BP1231" s="1"/>
      <c r="BQ1231" s="1"/>
      <c r="BR1231" s="1"/>
      <c r="BS1231" s="1"/>
      <c r="BT1231" s="1"/>
      <c r="BU1231" s="1"/>
      <c r="BV1231" s="1"/>
      <c r="BW1231" s="1"/>
      <c r="BX1231" s="1"/>
      <c r="BY1231" s="1"/>
      <c r="BZ1231" s="1"/>
      <c r="CA1231" s="1"/>
      <c r="CB1231" s="1"/>
      <c r="CC1231" s="1"/>
      <c r="CD1231" s="1"/>
      <c r="CE1231" s="1"/>
      <c r="CF1231" s="1"/>
      <c r="CG1231" s="1"/>
      <c r="CH1231" s="1"/>
      <c r="CI1231" s="1"/>
      <c r="CJ1231" s="1"/>
      <c r="CK1231" s="1"/>
      <c r="CL1231" s="1"/>
      <c r="CM1231" s="1"/>
      <c r="CN1231" s="1"/>
      <c r="CO1231" s="1"/>
      <c r="CP1231" s="1"/>
      <c r="CQ1231" s="1"/>
      <c r="CR1231" s="1"/>
      <c r="CS1231" s="1"/>
      <c r="CT1231" s="1"/>
      <c r="CU1231" s="114"/>
      <c r="CV1231" s="1"/>
      <c r="CW1231" s="1"/>
      <c r="CX1231" s="1"/>
      <c r="CY1231" s="1"/>
      <c r="CZ1231" s="1"/>
      <c r="DA1231" s="1"/>
      <c r="DB1231" s="1"/>
      <c r="DC1231" s="1"/>
      <c r="DD1231" s="1"/>
      <c r="DE1231" s="1"/>
      <c r="DF1231" s="1"/>
      <c r="DG1231" s="1"/>
      <c r="DH1231" s="1"/>
      <c r="DI1231" s="1"/>
      <c r="DJ1231" s="1"/>
      <c r="DK1231" s="1"/>
      <c r="DL1231" s="1"/>
      <c r="DM1231" s="1"/>
      <c r="DN1231" s="1"/>
      <c r="DO1231" s="1"/>
      <c r="DP1231" s="1"/>
    </row>
    <row r="1232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14"/>
      <c r="X1232" s="114"/>
      <c r="Y1232" s="114"/>
      <c r="Z1232" s="114"/>
      <c r="AA1232" s="305"/>
      <c r="AB1232" s="305"/>
      <c r="AC1232" s="305"/>
      <c r="AD1232" s="305"/>
      <c r="AE1232" s="305"/>
      <c r="AF1232" s="305"/>
      <c r="AG1232" s="305"/>
      <c r="AH1232" s="305"/>
      <c r="AI1232" s="305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/>
      <c r="BK1232" s="1"/>
      <c r="BL1232" s="1"/>
      <c r="BM1232" s="1"/>
      <c r="BN1232" s="1"/>
      <c r="BO1232" s="1"/>
      <c r="BP1232" s="1"/>
      <c r="BQ1232" s="1"/>
      <c r="BR1232" s="1"/>
      <c r="BS1232" s="1"/>
      <c r="BT1232" s="1"/>
      <c r="BU1232" s="1"/>
      <c r="BV1232" s="1"/>
      <c r="BW1232" s="1"/>
      <c r="BX1232" s="1"/>
      <c r="BY1232" s="1"/>
      <c r="BZ1232" s="1"/>
      <c r="CA1232" s="1"/>
      <c r="CB1232" s="1"/>
      <c r="CC1232" s="1"/>
      <c r="CD1232" s="1"/>
      <c r="CE1232" s="1"/>
      <c r="CF1232" s="1"/>
      <c r="CG1232" s="1"/>
      <c r="CH1232" s="1"/>
      <c r="CI1232" s="1"/>
      <c r="CJ1232" s="1"/>
      <c r="CK1232" s="1"/>
      <c r="CL1232" s="1"/>
      <c r="CM1232" s="1"/>
      <c r="CN1232" s="1"/>
      <c r="CO1232" s="1"/>
      <c r="CP1232" s="1"/>
      <c r="CQ1232" s="1"/>
      <c r="CR1232" s="1"/>
      <c r="CS1232" s="1"/>
      <c r="CT1232" s="1"/>
      <c r="CU1232" s="114"/>
      <c r="CV1232" s="1"/>
      <c r="CW1232" s="1"/>
      <c r="CX1232" s="1"/>
      <c r="CY1232" s="1"/>
      <c r="CZ1232" s="1"/>
      <c r="DA1232" s="1"/>
      <c r="DB1232" s="1"/>
      <c r="DC1232" s="1"/>
      <c r="DD1232" s="1"/>
      <c r="DE1232" s="1"/>
      <c r="DF1232" s="1"/>
      <c r="DG1232" s="1"/>
      <c r="DH1232" s="1"/>
      <c r="DI1232" s="1"/>
      <c r="DJ1232" s="1"/>
      <c r="DK1232" s="1"/>
      <c r="DL1232" s="1"/>
      <c r="DM1232" s="1"/>
      <c r="DN1232" s="1"/>
      <c r="DO1232" s="1"/>
      <c r="DP1232" s="1"/>
    </row>
    <row r="123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14"/>
      <c r="X1233" s="114"/>
      <c r="Y1233" s="114"/>
      <c r="Z1233" s="114"/>
      <c r="AA1233" s="305"/>
      <c r="AB1233" s="305"/>
      <c r="AC1233" s="305"/>
      <c r="AD1233" s="305"/>
      <c r="AE1233" s="305"/>
      <c r="AF1233" s="305"/>
      <c r="AG1233" s="305"/>
      <c r="AH1233" s="305"/>
      <c r="AI1233" s="305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  <c r="BN1233" s="1"/>
      <c r="BO1233" s="1"/>
      <c r="BP1233" s="1"/>
      <c r="BQ1233" s="1"/>
      <c r="BR1233" s="1"/>
      <c r="BS1233" s="1"/>
      <c r="BT1233" s="1"/>
      <c r="BU1233" s="1"/>
      <c r="BV1233" s="1"/>
      <c r="BW1233" s="1"/>
      <c r="BX1233" s="1"/>
      <c r="BY1233" s="1"/>
      <c r="BZ1233" s="1"/>
      <c r="CA1233" s="1"/>
      <c r="CB1233" s="1"/>
      <c r="CC1233" s="1"/>
      <c r="CD1233" s="1"/>
      <c r="CE1233" s="1"/>
      <c r="CF1233" s="1"/>
      <c r="CG1233" s="1"/>
      <c r="CH1233" s="1"/>
      <c r="CI1233" s="1"/>
      <c r="CJ1233" s="1"/>
      <c r="CK1233" s="1"/>
      <c r="CL1233" s="1"/>
      <c r="CM1233" s="1"/>
      <c r="CN1233" s="1"/>
      <c r="CO1233" s="1"/>
      <c r="CP1233" s="1"/>
      <c r="CQ1233" s="1"/>
      <c r="CR1233" s="1"/>
      <c r="CS1233" s="1"/>
      <c r="CT1233" s="1"/>
      <c r="CU1233" s="114"/>
      <c r="CV1233" s="1"/>
      <c r="CW1233" s="1"/>
      <c r="CX1233" s="1"/>
      <c r="CY1233" s="1"/>
      <c r="CZ1233" s="1"/>
      <c r="DA1233" s="1"/>
      <c r="DB1233" s="1"/>
      <c r="DC1233" s="1"/>
      <c r="DD1233" s="1"/>
      <c r="DE1233" s="1"/>
      <c r="DF1233" s="1"/>
      <c r="DG1233" s="1"/>
      <c r="DH1233" s="1"/>
      <c r="DI1233" s="1"/>
      <c r="DJ1233" s="1"/>
      <c r="DK1233" s="1"/>
      <c r="DL1233" s="1"/>
      <c r="DM1233" s="1"/>
      <c r="DN1233" s="1"/>
      <c r="DO1233" s="1"/>
      <c r="DP1233" s="1"/>
    </row>
    <row r="1234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14"/>
      <c r="X1234" s="114"/>
      <c r="Y1234" s="114"/>
      <c r="Z1234" s="114"/>
      <c r="AA1234" s="305"/>
      <c r="AB1234" s="305"/>
      <c r="AC1234" s="305"/>
      <c r="AD1234" s="305"/>
      <c r="AE1234" s="305"/>
      <c r="AF1234" s="305"/>
      <c r="AG1234" s="305"/>
      <c r="AH1234" s="305"/>
      <c r="AI1234" s="305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  <c r="BN1234" s="1"/>
      <c r="BO1234" s="1"/>
      <c r="BP1234" s="1"/>
      <c r="BQ1234" s="1"/>
      <c r="BR1234" s="1"/>
      <c r="BS1234" s="1"/>
      <c r="BT1234" s="1"/>
      <c r="BU1234" s="1"/>
      <c r="BV1234" s="1"/>
      <c r="BW1234" s="1"/>
      <c r="BX1234" s="1"/>
      <c r="BY1234" s="1"/>
      <c r="BZ1234" s="1"/>
      <c r="CA1234" s="1"/>
      <c r="CB1234" s="1"/>
      <c r="CC1234" s="1"/>
      <c r="CD1234" s="1"/>
      <c r="CE1234" s="1"/>
      <c r="CF1234" s="1"/>
      <c r="CG1234" s="1"/>
      <c r="CH1234" s="1"/>
      <c r="CI1234" s="1"/>
      <c r="CJ1234" s="1"/>
      <c r="CK1234" s="1"/>
      <c r="CL1234" s="1"/>
      <c r="CM1234" s="1"/>
      <c r="CN1234" s="1"/>
      <c r="CO1234" s="1"/>
      <c r="CP1234" s="1"/>
      <c r="CQ1234" s="1"/>
      <c r="CR1234" s="1"/>
      <c r="CS1234" s="1"/>
      <c r="CT1234" s="1"/>
      <c r="CU1234" s="114"/>
      <c r="CV1234" s="1"/>
      <c r="CW1234" s="1"/>
      <c r="CX1234" s="1"/>
      <c r="CY1234" s="1"/>
      <c r="CZ1234" s="1"/>
      <c r="DA1234" s="1"/>
      <c r="DB1234" s="1"/>
      <c r="DC1234" s="1"/>
      <c r="DD1234" s="1"/>
      <c r="DE1234" s="1"/>
      <c r="DF1234" s="1"/>
      <c r="DG1234" s="1"/>
      <c r="DH1234" s="1"/>
      <c r="DI1234" s="1"/>
      <c r="DJ1234" s="1"/>
      <c r="DK1234" s="1"/>
      <c r="DL1234" s="1"/>
      <c r="DM1234" s="1"/>
      <c r="DN1234" s="1"/>
      <c r="DO1234" s="1"/>
      <c r="DP1234" s="1"/>
    </row>
    <row r="123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14"/>
      <c r="X1235" s="114"/>
      <c r="Y1235" s="114"/>
      <c r="Z1235" s="114"/>
      <c r="AA1235" s="305"/>
      <c r="AB1235" s="305"/>
      <c r="AC1235" s="305"/>
      <c r="AD1235" s="305"/>
      <c r="AE1235" s="305"/>
      <c r="AF1235" s="305"/>
      <c r="AG1235" s="305"/>
      <c r="AH1235" s="305"/>
      <c r="AI1235" s="305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  <c r="BQ1235" s="1"/>
      <c r="BR1235" s="1"/>
      <c r="BS1235" s="1"/>
      <c r="BT1235" s="1"/>
      <c r="BU1235" s="1"/>
      <c r="BV1235" s="1"/>
      <c r="BW1235" s="1"/>
      <c r="BX1235" s="1"/>
      <c r="BY1235" s="1"/>
      <c r="BZ1235" s="1"/>
      <c r="CA1235" s="1"/>
      <c r="CB1235" s="1"/>
      <c r="CC1235" s="1"/>
      <c r="CD1235" s="1"/>
      <c r="CE1235" s="1"/>
      <c r="CF1235" s="1"/>
      <c r="CG1235" s="1"/>
      <c r="CH1235" s="1"/>
      <c r="CI1235" s="1"/>
      <c r="CJ1235" s="1"/>
      <c r="CK1235" s="1"/>
      <c r="CL1235" s="1"/>
      <c r="CM1235" s="1"/>
      <c r="CN1235" s="1"/>
      <c r="CO1235" s="1"/>
      <c r="CP1235" s="1"/>
      <c r="CQ1235" s="1"/>
      <c r="CR1235" s="1"/>
      <c r="CS1235" s="1"/>
      <c r="CT1235" s="1"/>
      <c r="CU1235" s="114"/>
      <c r="CV1235" s="1"/>
      <c r="CW1235" s="1"/>
      <c r="CX1235" s="1"/>
      <c r="CY1235" s="1"/>
      <c r="CZ1235" s="1"/>
      <c r="DA1235" s="1"/>
      <c r="DB1235" s="1"/>
      <c r="DC1235" s="1"/>
      <c r="DD1235" s="1"/>
      <c r="DE1235" s="1"/>
      <c r="DF1235" s="1"/>
      <c r="DG1235" s="1"/>
      <c r="DH1235" s="1"/>
      <c r="DI1235" s="1"/>
      <c r="DJ1235" s="1"/>
      <c r="DK1235" s="1"/>
      <c r="DL1235" s="1"/>
      <c r="DM1235" s="1"/>
      <c r="DN1235" s="1"/>
      <c r="DO1235" s="1"/>
      <c r="DP1235" s="1"/>
    </row>
    <row r="1236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14"/>
      <c r="X1236" s="114"/>
      <c r="Y1236" s="114"/>
      <c r="Z1236" s="114"/>
      <c r="AA1236" s="305"/>
      <c r="AB1236" s="305"/>
      <c r="AC1236" s="305"/>
      <c r="AD1236" s="305"/>
      <c r="AE1236" s="305"/>
      <c r="AF1236" s="305"/>
      <c r="AG1236" s="305"/>
      <c r="AH1236" s="305"/>
      <c r="AI1236" s="305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1"/>
      <c r="CK1236" s="1"/>
      <c r="CL1236" s="1"/>
      <c r="CM1236" s="1"/>
      <c r="CN1236" s="1"/>
      <c r="CO1236" s="1"/>
      <c r="CP1236" s="1"/>
      <c r="CQ1236" s="1"/>
      <c r="CR1236" s="1"/>
      <c r="CS1236" s="1"/>
      <c r="CT1236" s="1"/>
      <c r="CU1236" s="114"/>
      <c r="CV1236" s="1"/>
      <c r="CW1236" s="1"/>
      <c r="CX1236" s="1"/>
      <c r="CY1236" s="1"/>
      <c r="CZ1236" s="1"/>
      <c r="DA1236" s="1"/>
      <c r="DB1236" s="1"/>
      <c r="DC1236" s="1"/>
      <c r="DD1236" s="1"/>
      <c r="DE1236" s="1"/>
      <c r="DF1236" s="1"/>
      <c r="DG1236" s="1"/>
      <c r="DH1236" s="1"/>
      <c r="DI1236" s="1"/>
      <c r="DJ1236" s="1"/>
      <c r="DK1236" s="1"/>
      <c r="DL1236" s="1"/>
      <c r="DM1236" s="1"/>
      <c r="DN1236" s="1"/>
      <c r="DO1236" s="1"/>
      <c r="DP1236" s="1"/>
    </row>
    <row r="1237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14"/>
      <c r="X1237" s="114"/>
      <c r="Y1237" s="114"/>
      <c r="Z1237" s="114"/>
      <c r="AA1237" s="305"/>
      <c r="AB1237" s="305"/>
      <c r="AC1237" s="305"/>
      <c r="AD1237" s="305"/>
      <c r="AE1237" s="305"/>
      <c r="AF1237" s="305"/>
      <c r="AG1237" s="305"/>
      <c r="AH1237" s="305"/>
      <c r="AI1237" s="305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/>
      <c r="BK1237" s="1"/>
      <c r="BL1237" s="1"/>
      <c r="BM1237" s="1"/>
      <c r="BN1237" s="1"/>
      <c r="BO1237" s="1"/>
      <c r="BP1237" s="1"/>
      <c r="BQ1237" s="1"/>
      <c r="BR1237" s="1"/>
      <c r="BS1237" s="1"/>
      <c r="BT1237" s="1"/>
      <c r="BU1237" s="1"/>
      <c r="BV1237" s="1"/>
      <c r="BW1237" s="1"/>
      <c r="BX1237" s="1"/>
      <c r="BY1237" s="1"/>
      <c r="BZ1237" s="1"/>
      <c r="CA1237" s="1"/>
      <c r="CB1237" s="1"/>
      <c r="CC1237" s="1"/>
      <c r="CD1237" s="1"/>
      <c r="CE1237" s="1"/>
      <c r="CF1237" s="1"/>
      <c r="CG1237" s="1"/>
      <c r="CH1237" s="1"/>
      <c r="CI1237" s="1"/>
      <c r="CJ1237" s="1"/>
      <c r="CK1237" s="1"/>
      <c r="CL1237" s="1"/>
      <c r="CM1237" s="1"/>
      <c r="CN1237" s="1"/>
      <c r="CO1237" s="1"/>
      <c r="CP1237" s="1"/>
      <c r="CQ1237" s="1"/>
      <c r="CR1237" s="1"/>
      <c r="CS1237" s="1"/>
      <c r="CT1237" s="1"/>
      <c r="CU1237" s="114"/>
      <c r="CV1237" s="1"/>
      <c r="CW1237" s="1"/>
      <c r="CX1237" s="1"/>
      <c r="CY1237" s="1"/>
      <c r="CZ1237" s="1"/>
      <c r="DA1237" s="1"/>
      <c r="DB1237" s="1"/>
      <c r="DC1237" s="1"/>
      <c r="DD1237" s="1"/>
      <c r="DE1237" s="1"/>
      <c r="DF1237" s="1"/>
      <c r="DG1237" s="1"/>
      <c r="DH1237" s="1"/>
      <c r="DI1237" s="1"/>
      <c r="DJ1237" s="1"/>
      <c r="DK1237" s="1"/>
      <c r="DL1237" s="1"/>
      <c r="DM1237" s="1"/>
      <c r="DN1237" s="1"/>
      <c r="DO1237" s="1"/>
      <c r="DP1237" s="1"/>
    </row>
    <row r="1238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14"/>
      <c r="X1238" s="114"/>
      <c r="Y1238" s="114"/>
      <c r="Z1238" s="114"/>
      <c r="AA1238" s="305"/>
      <c r="AB1238" s="305"/>
      <c r="AC1238" s="305"/>
      <c r="AD1238" s="305"/>
      <c r="AE1238" s="305"/>
      <c r="AF1238" s="305"/>
      <c r="AG1238" s="305"/>
      <c r="AH1238" s="305"/>
      <c r="AI1238" s="305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/>
      <c r="BK1238" s="1"/>
      <c r="BL1238" s="1"/>
      <c r="BM1238" s="1"/>
      <c r="BN1238" s="1"/>
      <c r="BO1238" s="1"/>
      <c r="BP1238" s="1"/>
      <c r="BQ1238" s="1"/>
      <c r="BR1238" s="1"/>
      <c r="BS1238" s="1"/>
      <c r="BT1238" s="1"/>
      <c r="BU1238" s="1"/>
      <c r="BV1238" s="1"/>
      <c r="BW1238" s="1"/>
      <c r="BX1238" s="1"/>
      <c r="BY1238" s="1"/>
      <c r="BZ1238" s="1"/>
      <c r="CA1238" s="1"/>
      <c r="CB1238" s="1"/>
      <c r="CC1238" s="1"/>
      <c r="CD1238" s="1"/>
      <c r="CE1238" s="1"/>
      <c r="CF1238" s="1"/>
      <c r="CG1238" s="1"/>
      <c r="CH1238" s="1"/>
      <c r="CI1238" s="1"/>
      <c r="CJ1238" s="1"/>
      <c r="CK1238" s="1"/>
      <c r="CL1238" s="1"/>
      <c r="CM1238" s="1"/>
      <c r="CN1238" s="1"/>
      <c r="CO1238" s="1"/>
      <c r="CP1238" s="1"/>
      <c r="CQ1238" s="1"/>
      <c r="CR1238" s="1"/>
      <c r="CS1238" s="1"/>
      <c r="CT1238" s="1"/>
      <c r="CU1238" s="114"/>
      <c r="CV1238" s="1"/>
      <c r="CW1238" s="1"/>
      <c r="CX1238" s="1"/>
      <c r="CY1238" s="1"/>
      <c r="CZ1238" s="1"/>
      <c r="DA1238" s="1"/>
      <c r="DB1238" s="1"/>
      <c r="DC1238" s="1"/>
      <c r="DD1238" s="1"/>
      <c r="DE1238" s="1"/>
      <c r="DF1238" s="1"/>
      <c r="DG1238" s="1"/>
      <c r="DH1238" s="1"/>
      <c r="DI1238" s="1"/>
      <c r="DJ1238" s="1"/>
      <c r="DK1238" s="1"/>
      <c r="DL1238" s="1"/>
      <c r="DM1238" s="1"/>
      <c r="DN1238" s="1"/>
      <c r="DO1238" s="1"/>
      <c r="DP1238" s="1"/>
    </row>
    <row r="1239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14"/>
      <c r="X1239" s="114"/>
      <c r="Y1239" s="114"/>
      <c r="Z1239" s="114"/>
      <c r="AA1239" s="305"/>
      <c r="AB1239" s="305"/>
      <c r="AC1239" s="305"/>
      <c r="AD1239" s="305"/>
      <c r="AE1239" s="305"/>
      <c r="AF1239" s="305"/>
      <c r="AG1239" s="305"/>
      <c r="AH1239" s="305"/>
      <c r="AI1239" s="305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  <c r="CE1239" s="1"/>
      <c r="CF1239" s="1"/>
      <c r="CG1239" s="1"/>
      <c r="CH1239" s="1"/>
      <c r="CI1239" s="1"/>
      <c r="CJ1239" s="1"/>
      <c r="CK1239" s="1"/>
      <c r="CL1239" s="1"/>
      <c r="CM1239" s="1"/>
      <c r="CN1239" s="1"/>
      <c r="CO1239" s="1"/>
      <c r="CP1239" s="1"/>
      <c r="CQ1239" s="1"/>
      <c r="CR1239" s="1"/>
      <c r="CS1239" s="1"/>
      <c r="CT1239" s="1"/>
      <c r="CU1239" s="114"/>
      <c r="CV1239" s="1"/>
      <c r="CW1239" s="1"/>
      <c r="CX1239" s="1"/>
      <c r="CY1239" s="1"/>
      <c r="CZ1239" s="1"/>
      <c r="DA1239" s="1"/>
      <c r="DB1239" s="1"/>
      <c r="DC1239" s="1"/>
      <c r="DD1239" s="1"/>
      <c r="DE1239" s="1"/>
      <c r="DF1239" s="1"/>
      <c r="DG1239" s="1"/>
      <c r="DH1239" s="1"/>
      <c r="DI1239" s="1"/>
      <c r="DJ1239" s="1"/>
      <c r="DK1239" s="1"/>
      <c r="DL1239" s="1"/>
      <c r="DM1239" s="1"/>
      <c r="DN1239" s="1"/>
      <c r="DO1239" s="1"/>
      <c r="DP1239" s="1"/>
    </row>
    <row r="1240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14"/>
      <c r="X1240" s="114"/>
      <c r="Y1240" s="114"/>
      <c r="Z1240" s="114"/>
      <c r="AA1240" s="305"/>
      <c r="AB1240" s="305"/>
      <c r="AC1240" s="305"/>
      <c r="AD1240" s="305"/>
      <c r="AE1240" s="305"/>
      <c r="AF1240" s="305"/>
      <c r="AG1240" s="305"/>
      <c r="AH1240" s="305"/>
      <c r="AI1240" s="305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/>
      <c r="BK1240" s="1"/>
      <c r="BL1240" s="1"/>
      <c r="BM1240" s="1"/>
      <c r="BN1240" s="1"/>
      <c r="BO1240" s="1"/>
      <c r="BP1240" s="1"/>
      <c r="BQ1240" s="1"/>
      <c r="BR1240" s="1"/>
      <c r="BS1240" s="1"/>
      <c r="BT1240" s="1"/>
      <c r="BU1240" s="1"/>
      <c r="BV1240" s="1"/>
      <c r="BW1240" s="1"/>
      <c r="BX1240" s="1"/>
      <c r="BY1240" s="1"/>
      <c r="BZ1240" s="1"/>
      <c r="CA1240" s="1"/>
      <c r="CB1240" s="1"/>
      <c r="CC1240" s="1"/>
      <c r="CD1240" s="1"/>
      <c r="CE1240" s="1"/>
      <c r="CF1240" s="1"/>
      <c r="CG1240" s="1"/>
      <c r="CH1240" s="1"/>
      <c r="CI1240" s="1"/>
      <c r="CJ1240" s="1"/>
      <c r="CK1240" s="1"/>
      <c r="CL1240" s="1"/>
      <c r="CM1240" s="1"/>
      <c r="CN1240" s="1"/>
      <c r="CO1240" s="1"/>
      <c r="CP1240" s="1"/>
      <c r="CQ1240" s="1"/>
      <c r="CR1240" s="1"/>
      <c r="CS1240" s="1"/>
      <c r="CT1240" s="1"/>
      <c r="CU1240" s="114"/>
      <c r="CV1240" s="1"/>
      <c r="CW1240" s="1"/>
      <c r="CX1240" s="1"/>
      <c r="CY1240" s="1"/>
      <c r="CZ1240" s="1"/>
      <c r="DA1240" s="1"/>
      <c r="DB1240" s="1"/>
      <c r="DC1240" s="1"/>
      <c r="DD1240" s="1"/>
      <c r="DE1240" s="1"/>
      <c r="DF1240" s="1"/>
      <c r="DG1240" s="1"/>
      <c r="DH1240" s="1"/>
      <c r="DI1240" s="1"/>
      <c r="DJ1240" s="1"/>
      <c r="DK1240" s="1"/>
      <c r="DL1240" s="1"/>
      <c r="DM1240" s="1"/>
      <c r="DN1240" s="1"/>
      <c r="DO1240" s="1"/>
      <c r="DP1240" s="1"/>
    </row>
    <row r="1241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14"/>
      <c r="X1241" s="114"/>
      <c r="Y1241" s="114"/>
      <c r="Z1241" s="114"/>
      <c r="AA1241" s="305"/>
      <c r="AB1241" s="305"/>
      <c r="AC1241" s="305"/>
      <c r="AD1241" s="305"/>
      <c r="AE1241" s="305"/>
      <c r="AF1241" s="305"/>
      <c r="AG1241" s="305"/>
      <c r="AH1241" s="305"/>
      <c r="AI1241" s="305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  <c r="BN1241" s="1"/>
      <c r="BO1241" s="1"/>
      <c r="BP1241" s="1"/>
      <c r="BQ1241" s="1"/>
      <c r="BR1241" s="1"/>
      <c r="BS1241" s="1"/>
      <c r="BT1241" s="1"/>
      <c r="BU1241" s="1"/>
      <c r="BV1241" s="1"/>
      <c r="BW1241" s="1"/>
      <c r="BX1241" s="1"/>
      <c r="BY1241" s="1"/>
      <c r="BZ1241" s="1"/>
      <c r="CA1241" s="1"/>
      <c r="CB1241" s="1"/>
      <c r="CC1241" s="1"/>
      <c r="CD1241" s="1"/>
      <c r="CE1241" s="1"/>
      <c r="CF1241" s="1"/>
      <c r="CG1241" s="1"/>
      <c r="CH1241" s="1"/>
      <c r="CI1241" s="1"/>
      <c r="CJ1241" s="1"/>
      <c r="CK1241" s="1"/>
      <c r="CL1241" s="1"/>
      <c r="CM1241" s="1"/>
      <c r="CN1241" s="1"/>
      <c r="CO1241" s="1"/>
      <c r="CP1241" s="1"/>
      <c r="CQ1241" s="1"/>
      <c r="CR1241" s="1"/>
      <c r="CS1241" s="1"/>
      <c r="CT1241" s="1"/>
      <c r="CU1241" s="114"/>
      <c r="CV1241" s="1"/>
      <c r="CW1241" s="1"/>
      <c r="CX1241" s="1"/>
      <c r="CY1241" s="1"/>
      <c r="CZ1241" s="1"/>
      <c r="DA1241" s="1"/>
      <c r="DB1241" s="1"/>
      <c r="DC1241" s="1"/>
      <c r="DD1241" s="1"/>
      <c r="DE1241" s="1"/>
      <c r="DF1241" s="1"/>
      <c r="DG1241" s="1"/>
      <c r="DH1241" s="1"/>
      <c r="DI1241" s="1"/>
      <c r="DJ1241" s="1"/>
      <c r="DK1241" s="1"/>
      <c r="DL1241" s="1"/>
      <c r="DM1241" s="1"/>
      <c r="DN1241" s="1"/>
      <c r="DO1241" s="1"/>
      <c r="DP1241" s="1"/>
    </row>
    <row r="1242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14"/>
      <c r="X1242" s="114"/>
      <c r="Y1242" s="114"/>
      <c r="Z1242" s="114"/>
      <c r="AA1242" s="305"/>
      <c r="AB1242" s="305"/>
      <c r="AC1242" s="305"/>
      <c r="AD1242" s="305"/>
      <c r="AE1242" s="305"/>
      <c r="AF1242" s="305"/>
      <c r="AG1242" s="305"/>
      <c r="AH1242" s="305"/>
      <c r="AI1242" s="305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/>
      <c r="BK1242" s="1"/>
      <c r="BL1242" s="1"/>
      <c r="BM1242" s="1"/>
      <c r="BN1242" s="1"/>
      <c r="BO1242" s="1"/>
      <c r="BP1242" s="1"/>
      <c r="BQ1242" s="1"/>
      <c r="BR1242" s="1"/>
      <c r="BS1242" s="1"/>
      <c r="BT1242" s="1"/>
      <c r="BU1242" s="1"/>
      <c r="BV1242" s="1"/>
      <c r="BW1242" s="1"/>
      <c r="BX1242" s="1"/>
      <c r="BY1242" s="1"/>
      <c r="BZ1242" s="1"/>
      <c r="CA1242" s="1"/>
      <c r="CB1242" s="1"/>
      <c r="CC1242" s="1"/>
      <c r="CD1242" s="1"/>
      <c r="CE1242" s="1"/>
      <c r="CF1242" s="1"/>
      <c r="CG1242" s="1"/>
      <c r="CH1242" s="1"/>
      <c r="CI1242" s="1"/>
      <c r="CJ1242" s="1"/>
      <c r="CK1242" s="1"/>
      <c r="CL1242" s="1"/>
      <c r="CM1242" s="1"/>
      <c r="CN1242" s="1"/>
      <c r="CO1242" s="1"/>
      <c r="CP1242" s="1"/>
      <c r="CQ1242" s="1"/>
      <c r="CR1242" s="1"/>
      <c r="CS1242" s="1"/>
      <c r="CT1242" s="1"/>
      <c r="CU1242" s="114"/>
      <c r="CV1242" s="1"/>
      <c r="CW1242" s="1"/>
      <c r="CX1242" s="1"/>
      <c r="CY1242" s="1"/>
      <c r="CZ1242" s="1"/>
      <c r="DA1242" s="1"/>
      <c r="DB1242" s="1"/>
      <c r="DC1242" s="1"/>
      <c r="DD1242" s="1"/>
      <c r="DE1242" s="1"/>
      <c r="DF1242" s="1"/>
      <c r="DG1242" s="1"/>
      <c r="DH1242" s="1"/>
      <c r="DI1242" s="1"/>
      <c r="DJ1242" s="1"/>
      <c r="DK1242" s="1"/>
      <c r="DL1242" s="1"/>
      <c r="DM1242" s="1"/>
      <c r="DN1242" s="1"/>
      <c r="DO1242" s="1"/>
      <c r="DP1242" s="1"/>
    </row>
    <row r="124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14"/>
      <c r="X1243" s="114"/>
      <c r="Y1243" s="114"/>
      <c r="Z1243" s="114"/>
      <c r="AA1243" s="305"/>
      <c r="AB1243" s="305"/>
      <c r="AC1243" s="305"/>
      <c r="AD1243" s="305"/>
      <c r="AE1243" s="305"/>
      <c r="AF1243" s="305"/>
      <c r="AG1243" s="305"/>
      <c r="AH1243" s="305"/>
      <c r="AI1243" s="305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/>
      <c r="BK1243" s="1"/>
      <c r="BL1243" s="1"/>
      <c r="BM1243" s="1"/>
      <c r="BN1243" s="1"/>
      <c r="BO1243" s="1"/>
      <c r="BP1243" s="1"/>
      <c r="BQ1243" s="1"/>
      <c r="BR1243" s="1"/>
      <c r="BS1243" s="1"/>
      <c r="BT1243" s="1"/>
      <c r="BU1243" s="1"/>
      <c r="BV1243" s="1"/>
      <c r="BW1243" s="1"/>
      <c r="BX1243" s="1"/>
      <c r="BY1243" s="1"/>
      <c r="BZ1243" s="1"/>
      <c r="CA1243" s="1"/>
      <c r="CB1243" s="1"/>
      <c r="CC1243" s="1"/>
      <c r="CD1243" s="1"/>
      <c r="CE1243" s="1"/>
      <c r="CF1243" s="1"/>
      <c r="CG1243" s="1"/>
      <c r="CH1243" s="1"/>
      <c r="CI1243" s="1"/>
      <c r="CJ1243" s="1"/>
      <c r="CK1243" s="1"/>
      <c r="CL1243" s="1"/>
      <c r="CM1243" s="1"/>
      <c r="CN1243" s="1"/>
      <c r="CO1243" s="1"/>
      <c r="CP1243" s="1"/>
      <c r="CQ1243" s="1"/>
      <c r="CR1243" s="1"/>
      <c r="CS1243" s="1"/>
      <c r="CT1243" s="1"/>
      <c r="CU1243" s="114"/>
      <c r="CV1243" s="1"/>
      <c r="CW1243" s="1"/>
      <c r="CX1243" s="1"/>
      <c r="CY1243" s="1"/>
      <c r="CZ1243" s="1"/>
      <c r="DA1243" s="1"/>
      <c r="DB1243" s="1"/>
      <c r="DC1243" s="1"/>
      <c r="DD1243" s="1"/>
      <c r="DE1243" s="1"/>
      <c r="DF1243" s="1"/>
      <c r="DG1243" s="1"/>
      <c r="DH1243" s="1"/>
      <c r="DI1243" s="1"/>
      <c r="DJ1243" s="1"/>
      <c r="DK1243" s="1"/>
      <c r="DL1243" s="1"/>
      <c r="DM1243" s="1"/>
      <c r="DN1243" s="1"/>
      <c r="DO1243" s="1"/>
      <c r="DP1243" s="1"/>
    </row>
    <row r="1244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14"/>
      <c r="X1244" s="114"/>
      <c r="Y1244" s="114"/>
      <c r="Z1244" s="114"/>
      <c r="AA1244" s="305"/>
      <c r="AB1244" s="305"/>
      <c r="AC1244" s="305"/>
      <c r="AD1244" s="305"/>
      <c r="AE1244" s="305"/>
      <c r="AF1244" s="305"/>
      <c r="AG1244" s="305"/>
      <c r="AH1244" s="305"/>
      <c r="AI1244" s="305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  <c r="BN1244" s="1"/>
      <c r="BO1244" s="1"/>
      <c r="BP1244" s="1"/>
      <c r="BQ1244" s="1"/>
      <c r="BR1244" s="1"/>
      <c r="BS1244" s="1"/>
      <c r="BT1244" s="1"/>
      <c r="BU1244" s="1"/>
      <c r="BV1244" s="1"/>
      <c r="BW1244" s="1"/>
      <c r="BX1244" s="1"/>
      <c r="BY1244" s="1"/>
      <c r="BZ1244" s="1"/>
      <c r="CA1244" s="1"/>
      <c r="CB1244" s="1"/>
      <c r="CC1244" s="1"/>
      <c r="CD1244" s="1"/>
      <c r="CE1244" s="1"/>
      <c r="CF1244" s="1"/>
      <c r="CG1244" s="1"/>
      <c r="CH1244" s="1"/>
      <c r="CI1244" s="1"/>
      <c r="CJ1244" s="1"/>
      <c r="CK1244" s="1"/>
      <c r="CL1244" s="1"/>
      <c r="CM1244" s="1"/>
      <c r="CN1244" s="1"/>
      <c r="CO1244" s="1"/>
      <c r="CP1244" s="1"/>
      <c r="CQ1244" s="1"/>
      <c r="CR1244" s="1"/>
      <c r="CS1244" s="1"/>
      <c r="CT1244" s="1"/>
      <c r="CU1244" s="114"/>
      <c r="CV1244" s="1"/>
      <c r="CW1244" s="1"/>
      <c r="CX1244" s="1"/>
      <c r="CY1244" s="1"/>
      <c r="CZ1244" s="1"/>
      <c r="DA1244" s="1"/>
      <c r="DB1244" s="1"/>
      <c r="DC1244" s="1"/>
      <c r="DD1244" s="1"/>
      <c r="DE1244" s="1"/>
      <c r="DF1244" s="1"/>
      <c r="DG1244" s="1"/>
      <c r="DH1244" s="1"/>
      <c r="DI1244" s="1"/>
      <c r="DJ1244" s="1"/>
      <c r="DK1244" s="1"/>
      <c r="DL1244" s="1"/>
      <c r="DM1244" s="1"/>
      <c r="DN1244" s="1"/>
      <c r="DO1244" s="1"/>
      <c r="DP1244" s="1"/>
    </row>
    <row r="124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14"/>
      <c r="X1245" s="114"/>
      <c r="Y1245" s="114"/>
      <c r="Z1245" s="114"/>
      <c r="AA1245" s="305"/>
      <c r="AB1245" s="305"/>
      <c r="AC1245" s="305"/>
      <c r="AD1245" s="305"/>
      <c r="AE1245" s="305"/>
      <c r="AF1245" s="305"/>
      <c r="AG1245" s="305"/>
      <c r="AH1245" s="305"/>
      <c r="AI1245" s="305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/>
      <c r="BK1245" s="1"/>
      <c r="BL1245" s="1"/>
      <c r="BM1245" s="1"/>
      <c r="BN1245" s="1"/>
      <c r="BO1245" s="1"/>
      <c r="BP1245" s="1"/>
      <c r="BQ1245" s="1"/>
      <c r="BR1245" s="1"/>
      <c r="BS1245" s="1"/>
      <c r="BT1245" s="1"/>
      <c r="BU1245" s="1"/>
      <c r="BV1245" s="1"/>
      <c r="BW1245" s="1"/>
      <c r="BX1245" s="1"/>
      <c r="BY1245" s="1"/>
      <c r="BZ1245" s="1"/>
      <c r="CA1245" s="1"/>
      <c r="CB1245" s="1"/>
      <c r="CC1245" s="1"/>
      <c r="CD1245" s="1"/>
      <c r="CE1245" s="1"/>
      <c r="CF1245" s="1"/>
      <c r="CG1245" s="1"/>
      <c r="CH1245" s="1"/>
      <c r="CI1245" s="1"/>
      <c r="CJ1245" s="1"/>
      <c r="CK1245" s="1"/>
      <c r="CL1245" s="1"/>
      <c r="CM1245" s="1"/>
      <c r="CN1245" s="1"/>
      <c r="CO1245" s="1"/>
      <c r="CP1245" s="1"/>
      <c r="CQ1245" s="1"/>
      <c r="CR1245" s="1"/>
      <c r="CS1245" s="1"/>
      <c r="CT1245" s="1"/>
      <c r="CU1245" s="114"/>
      <c r="CV1245" s="1"/>
      <c r="CW1245" s="1"/>
      <c r="CX1245" s="1"/>
      <c r="CY1245" s="1"/>
      <c r="CZ1245" s="1"/>
      <c r="DA1245" s="1"/>
      <c r="DB1245" s="1"/>
      <c r="DC1245" s="1"/>
      <c r="DD1245" s="1"/>
      <c r="DE1245" s="1"/>
      <c r="DF1245" s="1"/>
      <c r="DG1245" s="1"/>
      <c r="DH1245" s="1"/>
      <c r="DI1245" s="1"/>
      <c r="DJ1245" s="1"/>
      <c r="DK1245" s="1"/>
      <c r="DL1245" s="1"/>
      <c r="DM1245" s="1"/>
      <c r="DN1245" s="1"/>
      <c r="DO1245" s="1"/>
      <c r="DP1245" s="1"/>
    </row>
    <row r="1246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14"/>
      <c r="X1246" s="114"/>
      <c r="Y1246" s="114"/>
      <c r="Z1246" s="114"/>
      <c r="AA1246" s="305"/>
      <c r="AB1246" s="305"/>
      <c r="AC1246" s="305"/>
      <c r="AD1246" s="305"/>
      <c r="AE1246" s="305"/>
      <c r="AF1246" s="305"/>
      <c r="AG1246" s="305"/>
      <c r="AH1246" s="305"/>
      <c r="AI1246" s="305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/>
      <c r="BK1246" s="1"/>
      <c r="BL1246" s="1"/>
      <c r="BM1246" s="1"/>
      <c r="BN1246" s="1"/>
      <c r="BO1246" s="1"/>
      <c r="BP1246" s="1"/>
      <c r="BQ1246" s="1"/>
      <c r="BR1246" s="1"/>
      <c r="BS1246" s="1"/>
      <c r="BT1246" s="1"/>
      <c r="BU1246" s="1"/>
      <c r="BV1246" s="1"/>
      <c r="BW1246" s="1"/>
      <c r="BX1246" s="1"/>
      <c r="BY1246" s="1"/>
      <c r="BZ1246" s="1"/>
      <c r="CA1246" s="1"/>
      <c r="CB1246" s="1"/>
      <c r="CC1246" s="1"/>
      <c r="CD1246" s="1"/>
      <c r="CE1246" s="1"/>
      <c r="CF1246" s="1"/>
      <c r="CG1246" s="1"/>
      <c r="CH1246" s="1"/>
      <c r="CI1246" s="1"/>
      <c r="CJ1246" s="1"/>
      <c r="CK1246" s="1"/>
      <c r="CL1246" s="1"/>
      <c r="CM1246" s="1"/>
      <c r="CN1246" s="1"/>
      <c r="CO1246" s="1"/>
      <c r="CP1246" s="1"/>
      <c r="CQ1246" s="1"/>
      <c r="CR1246" s="1"/>
      <c r="CS1246" s="1"/>
      <c r="CT1246" s="1"/>
      <c r="CU1246" s="114"/>
      <c r="CV1246" s="1"/>
      <c r="CW1246" s="1"/>
      <c r="CX1246" s="1"/>
      <c r="CY1246" s="1"/>
      <c r="CZ1246" s="1"/>
      <c r="DA1246" s="1"/>
      <c r="DB1246" s="1"/>
      <c r="DC1246" s="1"/>
      <c r="DD1246" s="1"/>
      <c r="DE1246" s="1"/>
      <c r="DF1246" s="1"/>
      <c r="DG1246" s="1"/>
      <c r="DH1246" s="1"/>
      <c r="DI1246" s="1"/>
      <c r="DJ1246" s="1"/>
      <c r="DK1246" s="1"/>
      <c r="DL1246" s="1"/>
      <c r="DM1246" s="1"/>
      <c r="DN1246" s="1"/>
      <c r="DO1246" s="1"/>
      <c r="DP1246" s="1"/>
    </row>
    <row r="1247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14"/>
      <c r="X1247" s="114"/>
      <c r="Y1247" s="114"/>
      <c r="Z1247" s="114"/>
      <c r="AA1247" s="305"/>
      <c r="AB1247" s="305"/>
      <c r="AC1247" s="305"/>
      <c r="AD1247" s="305"/>
      <c r="AE1247" s="305"/>
      <c r="AF1247" s="305"/>
      <c r="AG1247" s="305"/>
      <c r="AH1247" s="305"/>
      <c r="AI1247" s="305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/>
      <c r="BK1247" s="1"/>
      <c r="BL1247" s="1"/>
      <c r="BM1247" s="1"/>
      <c r="BN1247" s="1"/>
      <c r="BO1247" s="1"/>
      <c r="BP1247" s="1"/>
      <c r="BQ1247" s="1"/>
      <c r="BR1247" s="1"/>
      <c r="BS1247" s="1"/>
      <c r="BT1247" s="1"/>
      <c r="BU1247" s="1"/>
      <c r="BV1247" s="1"/>
      <c r="BW1247" s="1"/>
      <c r="BX1247" s="1"/>
      <c r="BY1247" s="1"/>
      <c r="BZ1247" s="1"/>
      <c r="CA1247" s="1"/>
      <c r="CB1247" s="1"/>
      <c r="CC1247" s="1"/>
      <c r="CD1247" s="1"/>
      <c r="CE1247" s="1"/>
      <c r="CF1247" s="1"/>
      <c r="CG1247" s="1"/>
      <c r="CH1247" s="1"/>
      <c r="CI1247" s="1"/>
      <c r="CJ1247" s="1"/>
      <c r="CK1247" s="1"/>
      <c r="CL1247" s="1"/>
      <c r="CM1247" s="1"/>
      <c r="CN1247" s="1"/>
      <c r="CO1247" s="1"/>
      <c r="CP1247" s="1"/>
      <c r="CQ1247" s="1"/>
      <c r="CR1247" s="1"/>
      <c r="CS1247" s="1"/>
      <c r="CT1247" s="1"/>
      <c r="CU1247" s="114"/>
      <c r="CV1247" s="1"/>
      <c r="CW1247" s="1"/>
      <c r="CX1247" s="1"/>
      <c r="CY1247" s="1"/>
      <c r="CZ1247" s="1"/>
      <c r="DA1247" s="1"/>
      <c r="DB1247" s="1"/>
      <c r="DC1247" s="1"/>
      <c r="DD1247" s="1"/>
      <c r="DE1247" s="1"/>
      <c r="DF1247" s="1"/>
      <c r="DG1247" s="1"/>
      <c r="DH1247" s="1"/>
      <c r="DI1247" s="1"/>
      <c r="DJ1247" s="1"/>
      <c r="DK1247" s="1"/>
      <c r="DL1247" s="1"/>
      <c r="DM1247" s="1"/>
      <c r="DN1247" s="1"/>
      <c r="DO1247" s="1"/>
      <c r="DP1247" s="1"/>
    </row>
    <row r="1248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14"/>
      <c r="X1248" s="114"/>
      <c r="Y1248" s="114"/>
      <c r="Z1248" s="114"/>
      <c r="AA1248" s="305"/>
      <c r="AB1248" s="305"/>
      <c r="AC1248" s="305"/>
      <c r="AD1248" s="305"/>
      <c r="AE1248" s="305"/>
      <c r="AF1248" s="305"/>
      <c r="AG1248" s="305"/>
      <c r="AH1248" s="305"/>
      <c r="AI1248" s="305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/>
      <c r="BK1248" s="1"/>
      <c r="BL1248" s="1"/>
      <c r="BM1248" s="1"/>
      <c r="BN1248" s="1"/>
      <c r="BO1248" s="1"/>
      <c r="BP1248" s="1"/>
      <c r="BQ1248" s="1"/>
      <c r="BR1248" s="1"/>
      <c r="BS1248" s="1"/>
      <c r="BT1248" s="1"/>
      <c r="BU1248" s="1"/>
      <c r="BV1248" s="1"/>
      <c r="BW1248" s="1"/>
      <c r="BX1248" s="1"/>
      <c r="BY1248" s="1"/>
      <c r="BZ1248" s="1"/>
      <c r="CA1248" s="1"/>
      <c r="CB1248" s="1"/>
      <c r="CC1248" s="1"/>
      <c r="CD1248" s="1"/>
      <c r="CE1248" s="1"/>
      <c r="CF1248" s="1"/>
      <c r="CG1248" s="1"/>
      <c r="CH1248" s="1"/>
      <c r="CI1248" s="1"/>
      <c r="CJ1248" s="1"/>
      <c r="CK1248" s="1"/>
      <c r="CL1248" s="1"/>
      <c r="CM1248" s="1"/>
      <c r="CN1248" s="1"/>
      <c r="CO1248" s="1"/>
      <c r="CP1248" s="1"/>
      <c r="CQ1248" s="1"/>
      <c r="CR1248" s="1"/>
      <c r="CS1248" s="1"/>
      <c r="CT1248" s="1"/>
      <c r="CU1248" s="114"/>
      <c r="CV1248" s="1"/>
      <c r="CW1248" s="1"/>
      <c r="CX1248" s="1"/>
      <c r="CY1248" s="1"/>
      <c r="CZ1248" s="1"/>
      <c r="DA1248" s="1"/>
      <c r="DB1248" s="1"/>
      <c r="DC1248" s="1"/>
      <c r="DD1248" s="1"/>
      <c r="DE1248" s="1"/>
      <c r="DF1248" s="1"/>
      <c r="DG1248" s="1"/>
      <c r="DH1248" s="1"/>
      <c r="DI1248" s="1"/>
      <c r="DJ1248" s="1"/>
      <c r="DK1248" s="1"/>
      <c r="DL1248" s="1"/>
      <c r="DM1248" s="1"/>
      <c r="DN1248" s="1"/>
      <c r="DO1248" s="1"/>
      <c r="DP1248" s="1"/>
    </row>
    <row r="1249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14"/>
      <c r="X1249" s="114"/>
      <c r="Y1249" s="114"/>
      <c r="Z1249" s="114"/>
      <c r="AA1249" s="305"/>
      <c r="AB1249" s="305"/>
      <c r="AC1249" s="305"/>
      <c r="AD1249" s="305"/>
      <c r="AE1249" s="305"/>
      <c r="AF1249" s="305"/>
      <c r="AG1249" s="305"/>
      <c r="AH1249" s="305"/>
      <c r="AI1249" s="305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  <c r="BN1249" s="1"/>
      <c r="BO1249" s="1"/>
      <c r="BP1249" s="1"/>
      <c r="BQ1249" s="1"/>
      <c r="BR1249" s="1"/>
      <c r="BS1249" s="1"/>
      <c r="BT1249" s="1"/>
      <c r="BU1249" s="1"/>
      <c r="BV1249" s="1"/>
      <c r="BW1249" s="1"/>
      <c r="BX1249" s="1"/>
      <c r="BY1249" s="1"/>
      <c r="BZ1249" s="1"/>
      <c r="CA1249" s="1"/>
      <c r="CB1249" s="1"/>
      <c r="CC1249" s="1"/>
      <c r="CD1249" s="1"/>
      <c r="CE1249" s="1"/>
      <c r="CF1249" s="1"/>
      <c r="CG1249" s="1"/>
      <c r="CH1249" s="1"/>
      <c r="CI1249" s="1"/>
      <c r="CJ1249" s="1"/>
      <c r="CK1249" s="1"/>
      <c r="CL1249" s="1"/>
      <c r="CM1249" s="1"/>
      <c r="CN1249" s="1"/>
      <c r="CO1249" s="1"/>
      <c r="CP1249" s="1"/>
      <c r="CQ1249" s="1"/>
      <c r="CR1249" s="1"/>
      <c r="CS1249" s="1"/>
      <c r="CT1249" s="1"/>
      <c r="CU1249" s="114"/>
      <c r="CV1249" s="1"/>
      <c r="CW1249" s="1"/>
      <c r="CX1249" s="1"/>
      <c r="CY1249" s="1"/>
      <c r="CZ1249" s="1"/>
      <c r="DA1249" s="1"/>
      <c r="DB1249" s="1"/>
      <c r="DC1249" s="1"/>
      <c r="DD1249" s="1"/>
      <c r="DE1249" s="1"/>
      <c r="DF1249" s="1"/>
      <c r="DG1249" s="1"/>
      <c r="DH1249" s="1"/>
      <c r="DI1249" s="1"/>
      <c r="DJ1249" s="1"/>
      <c r="DK1249" s="1"/>
      <c r="DL1249" s="1"/>
      <c r="DM1249" s="1"/>
      <c r="DN1249" s="1"/>
      <c r="DO1249" s="1"/>
      <c r="DP1249" s="1"/>
    </row>
    <row r="1250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14"/>
      <c r="X1250" s="114"/>
      <c r="Y1250" s="114"/>
      <c r="Z1250" s="114"/>
      <c r="AA1250" s="305"/>
      <c r="AB1250" s="305"/>
      <c r="AC1250" s="305"/>
      <c r="AD1250" s="305"/>
      <c r="AE1250" s="305"/>
      <c r="AF1250" s="305"/>
      <c r="AG1250" s="305"/>
      <c r="AH1250" s="305"/>
      <c r="AI1250" s="305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  <c r="BN1250" s="1"/>
      <c r="BO1250" s="1"/>
      <c r="BP1250" s="1"/>
      <c r="BQ1250" s="1"/>
      <c r="BR1250" s="1"/>
      <c r="BS1250" s="1"/>
      <c r="BT1250" s="1"/>
      <c r="BU1250" s="1"/>
      <c r="BV1250" s="1"/>
      <c r="BW1250" s="1"/>
      <c r="BX1250" s="1"/>
      <c r="BY1250" s="1"/>
      <c r="BZ1250" s="1"/>
      <c r="CA1250" s="1"/>
      <c r="CB1250" s="1"/>
      <c r="CC1250" s="1"/>
      <c r="CD1250" s="1"/>
      <c r="CE1250" s="1"/>
      <c r="CF1250" s="1"/>
      <c r="CG1250" s="1"/>
      <c r="CH1250" s="1"/>
      <c r="CI1250" s="1"/>
      <c r="CJ1250" s="1"/>
      <c r="CK1250" s="1"/>
      <c r="CL1250" s="1"/>
      <c r="CM1250" s="1"/>
      <c r="CN1250" s="1"/>
      <c r="CO1250" s="1"/>
      <c r="CP1250" s="1"/>
      <c r="CQ1250" s="1"/>
      <c r="CR1250" s="1"/>
      <c r="CS1250" s="1"/>
      <c r="CT1250" s="1"/>
      <c r="CU1250" s="114"/>
      <c r="CV1250" s="1"/>
      <c r="CW1250" s="1"/>
      <c r="CX1250" s="1"/>
      <c r="CY1250" s="1"/>
      <c r="CZ1250" s="1"/>
      <c r="DA1250" s="1"/>
      <c r="DB1250" s="1"/>
      <c r="DC1250" s="1"/>
      <c r="DD1250" s="1"/>
      <c r="DE1250" s="1"/>
      <c r="DF1250" s="1"/>
      <c r="DG1250" s="1"/>
      <c r="DH1250" s="1"/>
      <c r="DI1250" s="1"/>
      <c r="DJ1250" s="1"/>
      <c r="DK1250" s="1"/>
      <c r="DL1250" s="1"/>
      <c r="DM1250" s="1"/>
      <c r="DN1250" s="1"/>
      <c r="DO1250" s="1"/>
      <c r="DP1250" s="1"/>
    </row>
    <row r="1251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14"/>
      <c r="X1251" s="114"/>
      <c r="Y1251" s="114"/>
      <c r="Z1251" s="114"/>
      <c r="AA1251" s="305"/>
      <c r="AB1251" s="305"/>
      <c r="AC1251" s="305"/>
      <c r="AD1251" s="305"/>
      <c r="AE1251" s="305"/>
      <c r="AF1251" s="305"/>
      <c r="AG1251" s="305"/>
      <c r="AH1251" s="305"/>
      <c r="AI1251" s="305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  <c r="BN1251" s="1"/>
      <c r="BO1251" s="1"/>
      <c r="BP1251" s="1"/>
      <c r="BQ1251" s="1"/>
      <c r="BR1251" s="1"/>
      <c r="BS1251" s="1"/>
      <c r="BT1251" s="1"/>
      <c r="BU1251" s="1"/>
      <c r="BV1251" s="1"/>
      <c r="BW1251" s="1"/>
      <c r="BX1251" s="1"/>
      <c r="BY1251" s="1"/>
      <c r="BZ1251" s="1"/>
      <c r="CA1251" s="1"/>
      <c r="CB1251" s="1"/>
      <c r="CC1251" s="1"/>
      <c r="CD1251" s="1"/>
      <c r="CE1251" s="1"/>
      <c r="CF1251" s="1"/>
      <c r="CG1251" s="1"/>
      <c r="CH1251" s="1"/>
      <c r="CI1251" s="1"/>
      <c r="CJ1251" s="1"/>
      <c r="CK1251" s="1"/>
      <c r="CL1251" s="1"/>
      <c r="CM1251" s="1"/>
      <c r="CN1251" s="1"/>
      <c r="CO1251" s="1"/>
      <c r="CP1251" s="1"/>
      <c r="CQ1251" s="1"/>
      <c r="CR1251" s="1"/>
      <c r="CS1251" s="1"/>
      <c r="CT1251" s="1"/>
      <c r="CU1251" s="114"/>
      <c r="CV1251" s="1"/>
      <c r="CW1251" s="1"/>
      <c r="CX1251" s="1"/>
      <c r="CY1251" s="1"/>
      <c r="CZ1251" s="1"/>
      <c r="DA1251" s="1"/>
      <c r="DB1251" s="1"/>
      <c r="DC1251" s="1"/>
      <c r="DD1251" s="1"/>
      <c r="DE1251" s="1"/>
      <c r="DF1251" s="1"/>
      <c r="DG1251" s="1"/>
      <c r="DH1251" s="1"/>
      <c r="DI1251" s="1"/>
      <c r="DJ1251" s="1"/>
      <c r="DK1251" s="1"/>
      <c r="DL1251" s="1"/>
      <c r="DM1251" s="1"/>
      <c r="DN1251" s="1"/>
      <c r="DO1251" s="1"/>
      <c r="DP1251" s="1"/>
    </row>
    <row r="1252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14"/>
      <c r="X1252" s="114"/>
      <c r="Y1252" s="114"/>
      <c r="Z1252" s="114"/>
      <c r="AA1252" s="305"/>
      <c r="AB1252" s="305"/>
      <c r="AC1252" s="305"/>
      <c r="AD1252" s="305"/>
      <c r="AE1252" s="305"/>
      <c r="AF1252" s="305"/>
      <c r="AG1252" s="305"/>
      <c r="AH1252" s="305"/>
      <c r="AI1252" s="305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/>
      <c r="BK1252" s="1"/>
      <c r="BL1252" s="1"/>
      <c r="BM1252" s="1"/>
      <c r="BN1252" s="1"/>
      <c r="BO1252" s="1"/>
      <c r="BP1252" s="1"/>
      <c r="BQ1252" s="1"/>
      <c r="BR1252" s="1"/>
      <c r="BS1252" s="1"/>
      <c r="BT1252" s="1"/>
      <c r="BU1252" s="1"/>
      <c r="BV1252" s="1"/>
      <c r="BW1252" s="1"/>
      <c r="BX1252" s="1"/>
      <c r="BY1252" s="1"/>
      <c r="BZ1252" s="1"/>
      <c r="CA1252" s="1"/>
      <c r="CB1252" s="1"/>
      <c r="CC1252" s="1"/>
      <c r="CD1252" s="1"/>
      <c r="CE1252" s="1"/>
      <c r="CF1252" s="1"/>
      <c r="CG1252" s="1"/>
      <c r="CH1252" s="1"/>
      <c r="CI1252" s="1"/>
      <c r="CJ1252" s="1"/>
      <c r="CK1252" s="1"/>
      <c r="CL1252" s="1"/>
      <c r="CM1252" s="1"/>
      <c r="CN1252" s="1"/>
      <c r="CO1252" s="1"/>
      <c r="CP1252" s="1"/>
      <c r="CQ1252" s="1"/>
      <c r="CR1252" s="1"/>
      <c r="CS1252" s="1"/>
      <c r="CT1252" s="1"/>
      <c r="CU1252" s="114"/>
      <c r="CV1252" s="1"/>
      <c r="CW1252" s="1"/>
      <c r="CX1252" s="1"/>
      <c r="CY1252" s="1"/>
      <c r="CZ1252" s="1"/>
      <c r="DA1252" s="1"/>
      <c r="DB1252" s="1"/>
      <c r="DC1252" s="1"/>
      <c r="DD1252" s="1"/>
      <c r="DE1252" s="1"/>
      <c r="DF1252" s="1"/>
      <c r="DG1252" s="1"/>
      <c r="DH1252" s="1"/>
      <c r="DI1252" s="1"/>
      <c r="DJ1252" s="1"/>
      <c r="DK1252" s="1"/>
      <c r="DL1252" s="1"/>
      <c r="DM1252" s="1"/>
      <c r="DN1252" s="1"/>
      <c r="DO1252" s="1"/>
      <c r="DP1252" s="1"/>
    </row>
    <row r="125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14"/>
      <c r="X1253" s="114"/>
      <c r="Y1253" s="114"/>
      <c r="Z1253" s="114"/>
      <c r="AA1253" s="305"/>
      <c r="AB1253" s="305"/>
      <c r="AC1253" s="305"/>
      <c r="AD1253" s="305"/>
      <c r="AE1253" s="305"/>
      <c r="AF1253" s="305"/>
      <c r="AG1253" s="305"/>
      <c r="AH1253" s="305"/>
      <c r="AI1253" s="305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/>
      <c r="BK1253" s="1"/>
      <c r="BL1253" s="1"/>
      <c r="BM1253" s="1"/>
      <c r="BN1253" s="1"/>
      <c r="BO1253" s="1"/>
      <c r="BP1253" s="1"/>
      <c r="BQ1253" s="1"/>
      <c r="BR1253" s="1"/>
      <c r="BS1253" s="1"/>
      <c r="BT1253" s="1"/>
      <c r="BU1253" s="1"/>
      <c r="BV1253" s="1"/>
      <c r="BW1253" s="1"/>
      <c r="BX1253" s="1"/>
      <c r="BY1253" s="1"/>
      <c r="BZ1253" s="1"/>
      <c r="CA1253" s="1"/>
      <c r="CB1253" s="1"/>
      <c r="CC1253" s="1"/>
      <c r="CD1253" s="1"/>
      <c r="CE1253" s="1"/>
      <c r="CF1253" s="1"/>
      <c r="CG1253" s="1"/>
      <c r="CH1253" s="1"/>
      <c r="CI1253" s="1"/>
      <c r="CJ1253" s="1"/>
      <c r="CK1253" s="1"/>
      <c r="CL1253" s="1"/>
      <c r="CM1253" s="1"/>
      <c r="CN1253" s="1"/>
      <c r="CO1253" s="1"/>
      <c r="CP1253" s="1"/>
      <c r="CQ1253" s="1"/>
      <c r="CR1253" s="1"/>
      <c r="CS1253" s="1"/>
      <c r="CT1253" s="1"/>
      <c r="CU1253" s="114"/>
      <c r="CV1253" s="1"/>
      <c r="CW1253" s="1"/>
      <c r="CX1253" s="1"/>
      <c r="CY1253" s="1"/>
      <c r="CZ1253" s="1"/>
      <c r="DA1253" s="1"/>
      <c r="DB1253" s="1"/>
      <c r="DC1253" s="1"/>
      <c r="DD1253" s="1"/>
      <c r="DE1253" s="1"/>
      <c r="DF1253" s="1"/>
      <c r="DG1253" s="1"/>
      <c r="DH1253" s="1"/>
      <c r="DI1253" s="1"/>
      <c r="DJ1253" s="1"/>
      <c r="DK1253" s="1"/>
      <c r="DL1253" s="1"/>
      <c r="DM1253" s="1"/>
      <c r="DN1253" s="1"/>
      <c r="DO1253" s="1"/>
      <c r="DP1253" s="1"/>
    </row>
    <row r="1254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14"/>
      <c r="X1254" s="114"/>
      <c r="Y1254" s="114"/>
      <c r="Z1254" s="114"/>
      <c r="AA1254" s="305"/>
      <c r="AB1254" s="305"/>
      <c r="AC1254" s="305"/>
      <c r="AD1254" s="305"/>
      <c r="AE1254" s="305"/>
      <c r="AF1254" s="305"/>
      <c r="AG1254" s="305"/>
      <c r="AH1254" s="305"/>
      <c r="AI1254" s="305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/>
      <c r="BK1254" s="1"/>
      <c r="BL1254" s="1"/>
      <c r="BM1254" s="1"/>
      <c r="BN1254" s="1"/>
      <c r="BO1254" s="1"/>
      <c r="BP1254" s="1"/>
      <c r="BQ1254" s="1"/>
      <c r="BR1254" s="1"/>
      <c r="BS1254" s="1"/>
      <c r="BT1254" s="1"/>
      <c r="BU1254" s="1"/>
      <c r="BV1254" s="1"/>
      <c r="BW1254" s="1"/>
      <c r="BX1254" s="1"/>
      <c r="BY1254" s="1"/>
      <c r="BZ1254" s="1"/>
      <c r="CA1254" s="1"/>
      <c r="CB1254" s="1"/>
      <c r="CC1254" s="1"/>
      <c r="CD1254" s="1"/>
      <c r="CE1254" s="1"/>
      <c r="CF1254" s="1"/>
      <c r="CG1254" s="1"/>
      <c r="CH1254" s="1"/>
      <c r="CI1254" s="1"/>
      <c r="CJ1254" s="1"/>
      <c r="CK1254" s="1"/>
      <c r="CL1254" s="1"/>
      <c r="CM1254" s="1"/>
      <c r="CN1254" s="1"/>
      <c r="CO1254" s="1"/>
      <c r="CP1254" s="1"/>
      <c r="CQ1254" s="1"/>
      <c r="CR1254" s="1"/>
      <c r="CS1254" s="1"/>
      <c r="CT1254" s="1"/>
      <c r="CU1254" s="114"/>
      <c r="CV1254" s="1"/>
      <c r="CW1254" s="1"/>
      <c r="CX1254" s="1"/>
      <c r="CY1254" s="1"/>
      <c r="CZ1254" s="1"/>
      <c r="DA1254" s="1"/>
      <c r="DB1254" s="1"/>
      <c r="DC1254" s="1"/>
      <c r="DD1254" s="1"/>
      <c r="DE1254" s="1"/>
      <c r="DF1254" s="1"/>
      <c r="DG1254" s="1"/>
      <c r="DH1254" s="1"/>
      <c r="DI1254" s="1"/>
      <c r="DJ1254" s="1"/>
      <c r="DK1254" s="1"/>
      <c r="DL1254" s="1"/>
      <c r="DM1254" s="1"/>
      <c r="DN1254" s="1"/>
      <c r="DO1254" s="1"/>
      <c r="DP1254" s="1"/>
    </row>
    <row r="125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14"/>
      <c r="X1255" s="114"/>
      <c r="Y1255" s="114"/>
      <c r="Z1255" s="114"/>
      <c r="AA1255" s="305"/>
      <c r="AB1255" s="305"/>
      <c r="AC1255" s="305"/>
      <c r="AD1255" s="305"/>
      <c r="AE1255" s="305"/>
      <c r="AF1255" s="305"/>
      <c r="AG1255" s="305"/>
      <c r="AH1255" s="305"/>
      <c r="AI1255" s="305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/>
      <c r="BK1255" s="1"/>
      <c r="BL1255" s="1"/>
      <c r="BM1255" s="1"/>
      <c r="BN1255" s="1"/>
      <c r="BO1255" s="1"/>
      <c r="BP1255" s="1"/>
      <c r="BQ1255" s="1"/>
      <c r="BR1255" s="1"/>
      <c r="BS1255" s="1"/>
      <c r="BT1255" s="1"/>
      <c r="BU1255" s="1"/>
      <c r="BV1255" s="1"/>
      <c r="BW1255" s="1"/>
      <c r="BX1255" s="1"/>
      <c r="BY1255" s="1"/>
      <c r="BZ1255" s="1"/>
      <c r="CA1255" s="1"/>
      <c r="CB1255" s="1"/>
      <c r="CC1255" s="1"/>
      <c r="CD1255" s="1"/>
      <c r="CE1255" s="1"/>
      <c r="CF1255" s="1"/>
      <c r="CG1255" s="1"/>
      <c r="CH1255" s="1"/>
      <c r="CI1255" s="1"/>
      <c r="CJ1255" s="1"/>
      <c r="CK1255" s="1"/>
      <c r="CL1255" s="1"/>
      <c r="CM1255" s="1"/>
      <c r="CN1255" s="1"/>
      <c r="CO1255" s="1"/>
      <c r="CP1255" s="1"/>
      <c r="CQ1255" s="1"/>
      <c r="CR1255" s="1"/>
      <c r="CS1255" s="1"/>
      <c r="CT1255" s="1"/>
      <c r="CU1255" s="114"/>
      <c r="CV1255" s="1"/>
      <c r="CW1255" s="1"/>
      <c r="CX1255" s="1"/>
      <c r="CY1255" s="1"/>
      <c r="CZ1255" s="1"/>
      <c r="DA1255" s="1"/>
      <c r="DB1255" s="1"/>
      <c r="DC1255" s="1"/>
      <c r="DD1255" s="1"/>
      <c r="DE1255" s="1"/>
      <c r="DF1255" s="1"/>
      <c r="DG1255" s="1"/>
      <c r="DH1255" s="1"/>
      <c r="DI1255" s="1"/>
      <c r="DJ1255" s="1"/>
      <c r="DK1255" s="1"/>
      <c r="DL1255" s="1"/>
      <c r="DM1255" s="1"/>
      <c r="DN1255" s="1"/>
      <c r="DO1255" s="1"/>
      <c r="DP1255" s="1"/>
    </row>
    <row r="1256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14"/>
      <c r="X1256" s="114"/>
      <c r="Y1256" s="114"/>
      <c r="Z1256" s="114"/>
      <c r="AA1256" s="305"/>
      <c r="AB1256" s="305"/>
      <c r="AC1256" s="305"/>
      <c r="AD1256" s="305"/>
      <c r="AE1256" s="305"/>
      <c r="AF1256" s="305"/>
      <c r="AG1256" s="305"/>
      <c r="AH1256" s="305"/>
      <c r="AI1256" s="305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/>
      <c r="BK1256" s="1"/>
      <c r="BL1256" s="1"/>
      <c r="BM1256" s="1"/>
      <c r="BN1256" s="1"/>
      <c r="BO1256" s="1"/>
      <c r="BP1256" s="1"/>
      <c r="BQ1256" s="1"/>
      <c r="BR1256" s="1"/>
      <c r="BS1256" s="1"/>
      <c r="BT1256" s="1"/>
      <c r="BU1256" s="1"/>
      <c r="BV1256" s="1"/>
      <c r="BW1256" s="1"/>
      <c r="BX1256" s="1"/>
      <c r="BY1256" s="1"/>
      <c r="BZ1256" s="1"/>
      <c r="CA1256" s="1"/>
      <c r="CB1256" s="1"/>
      <c r="CC1256" s="1"/>
      <c r="CD1256" s="1"/>
      <c r="CE1256" s="1"/>
      <c r="CF1256" s="1"/>
      <c r="CG1256" s="1"/>
      <c r="CH1256" s="1"/>
      <c r="CI1256" s="1"/>
      <c r="CJ1256" s="1"/>
      <c r="CK1256" s="1"/>
      <c r="CL1256" s="1"/>
      <c r="CM1256" s="1"/>
      <c r="CN1256" s="1"/>
      <c r="CO1256" s="1"/>
      <c r="CP1256" s="1"/>
      <c r="CQ1256" s="1"/>
      <c r="CR1256" s="1"/>
      <c r="CS1256" s="1"/>
      <c r="CT1256" s="1"/>
      <c r="CU1256" s="114"/>
      <c r="CV1256" s="1"/>
      <c r="CW1256" s="1"/>
      <c r="CX1256" s="1"/>
      <c r="CY1256" s="1"/>
      <c r="CZ1256" s="1"/>
      <c r="DA1256" s="1"/>
      <c r="DB1256" s="1"/>
      <c r="DC1256" s="1"/>
      <c r="DD1256" s="1"/>
      <c r="DE1256" s="1"/>
      <c r="DF1256" s="1"/>
      <c r="DG1256" s="1"/>
      <c r="DH1256" s="1"/>
      <c r="DI1256" s="1"/>
      <c r="DJ1256" s="1"/>
      <c r="DK1256" s="1"/>
      <c r="DL1256" s="1"/>
      <c r="DM1256" s="1"/>
      <c r="DN1256" s="1"/>
      <c r="DO1256" s="1"/>
      <c r="DP1256" s="1"/>
    </row>
    <row r="1257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14"/>
      <c r="X1257" s="114"/>
      <c r="Y1257" s="114"/>
      <c r="Z1257" s="114"/>
      <c r="AA1257" s="305"/>
      <c r="AB1257" s="305"/>
      <c r="AC1257" s="305"/>
      <c r="AD1257" s="305"/>
      <c r="AE1257" s="305"/>
      <c r="AF1257" s="305"/>
      <c r="AG1257" s="305"/>
      <c r="AH1257" s="305"/>
      <c r="AI1257" s="305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/>
      <c r="BK1257" s="1"/>
      <c r="BL1257" s="1"/>
      <c r="BM1257" s="1"/>
      <c r="BN1257" s="1"/>
      <c r="BO1257" s="1"/>
      <c r="BP1257" s="1"/>
      <c r="BQ1257" s="1"/>
      <c r="BR1257" s="1"/>
      <c r="BS1257" s="1"/>
      <c r="BT1257" s="1"/>
      <c r="BU1257" s="1"/>
      <c r="BV1257" s="1"/>
      <c r="BW1257" s="1"/>
      <c r="BX1257" s="1"/>
      <c r="BY1257" s="1"/>
      <c r="BZ1257" s="1"/>
      <c r="CA1257" s="1"/>
      <c r="CB1257" s="1"/>
      <c r="CC1257" s="1"/>
      <c r="CD1257" s="1"/>
      <c r="CE1257" s="1"/>
      <c r="CF1257" s="1"/>
      <c r="CG1257" s="1"/>
      <c r="CH1257" s="1"/>
      <c r="CI1257" s="1"/>
      <c r="CJ1257" s="1"/>
      <c r="CK1257" s="1"/>
      <c r="CL1257" s="1"/>
      <c r="CM1257" s="1"/>
      <c r="CN1257" s="1"/>
      <c r="CO1257" s="1"/>
      <c r="CP1257" s="1"/>
      <c r="CQ1257" s="1"/>
      <c r="CR1257" s="1"/>
      <c r="CS1257" s="1"/>
      <c r="CT1257" s="1"/>
      <c r="CU1257" s="114"/>
      <c r="CV1257" s="1"/>
      <c r="CW1257" s="1"/>
      <c r="CX1257" s="1"/>
      <c r="CY1257" s="1"/>
      <c r="CZ1257" s="1"/>
      <c r="DA1257" s="1"/>
      <c r="DB1257" s="1"/>
      <c r="DC1257" s="1"/>
      <c r="DD1257" s="1"/>
      <c r="DE1257" s="1"/>
      <c r="DF1257" s="1"/>
      <c r="DG1257" s="1"/>
      <c r="DH1257" s="1"/>
      <c r="DI1257" s="1"/>
      <c r="DJ1257" s="1"/>
      <c r="DK1257" s="1"/>
      <c r="DL1257" s="1"/>
      <c r="DM1257" s="1"/>
      <c r="DN1257" s="1"/>
      <c r="DO1257" s="1"/>
      <c r="DP1257" s="1"/>
    </row>
    <row r="1258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14"/>
      <c r="X1258" s="114"/>
      <c r="Y1258" s="114"/>
      <c r="Z1258" s="114"/>
      <c r="AA1258" s="305"/>
      <c r="AB1258" s="305"/>
      <c r="AC1258" s="305"/>
      <c r="AD1258" s="305"/>
      <c r="AE1258" s="305"/>
      <c r="AF1258" s="305"/>
      <c r="AG1258" s="305"/>
      <c r="AH1258" s="305"/>
      <c r="AI1258" s="305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  <c r="BN1258" s="1"/>
      <c r="BO1258" s="1"/>
      <c r="BP1258" s="1"/>
      <c r="BQ1258" s="1"/>
      <c r="BR1258" s="1"/>
      <c r="BS1258" s="1"/>
      <c r="BT1258" s="1"/>
      <c r="BU1258" s="1"/>
      <c r="BV1258" s="1"/>
      <c r="BW1258" s="1"/>
      <c r="BX1258" s="1"/>
      <c r="BY1258" s="1"/>
      <c r="BZ1258" s="1"/>
      <c r="CA1258" s="1"/>
      <c r="CB1258" s="1"/>
      <c r="CC1258" s="1"/>
      <c r="CD1258" s="1"/>
      <c r="CE1258" s="1"/>
      <c r="CF1258" s="1"/>
      <c r="CG1258" s="1"/>
      <c r="CH1258" s="1"/>
      <c r="CI1258" s="1"/>
      <c r="CJ1258" s="1"/>
      <c r="CK1258" s="1"/>
      <c r="CL1258" s="1"/>
      <c r="CM1258" s="1"/>
      <c r="CN1258" s="1"/>
      <c r="CO1258" s="1"/>
      <c r="CP1258" s="1"/>
      <c r="CQ1258" s="1"/>
      <c r="CR1258" s="1"/>
      <c r="CS1258" s="1"/>
      <c r="CT1258" s="1"/>
      <c r="CU1258" s="114"/>
      <c r="CV1258" s="1"/>
      <c r="CW1258" s="1"/>
      <c r="CX1258" s="1"/>
      <c r="CY1258" s="1"/>
      <c r="CZ1258" s="1"/>
      <c r="DA1258" s="1"/>
      <c r="DB1258" s="1"/>
      <c r="DC1258" s="1"/>
      <c r="DD1258" s="1"/>
      <c r="DE1258" s="1"/>
      <c r="DF1258" s="1"/>
      <c r="DG1258" s="1"/>
      <c r="DH1258" s="1"/>
      <c r="DI1258" s="1"/>
      <c r="DJ1258" s="1"/>
      <c r="DK1258" s="1"/>
      <c r="DL1258" s="1"/>
      <c r="DM1258" s="1"/>
      <c r="DN1258" s="1"/>
      <c r="DO1258" s="1"/>
      <c r="DP1258" s="1"/>
    </row>
    <row r="1259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14"/>
      <c r="X1259" s="114"/>
      <c r="Y1259" s="114"/>
      <c r="Z1259" s="114"/>
      <c r="AA1259" s="305"/>
      <c r="AB1259" s="305"/>
      <c r="AC1259" s="305"/>
      <c r="AD1259" s="305"/>
      <c r="AE1259" s="305"/>
      <c r="AF1259" s="305"/>
      <c r="AG1259" s="305"/>
      <c r="AH1259" s="305"/>
      <c r="AI1259" s="305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  <c r="BN1259" s="1"/>
      <c r="BO1259" s="1"/>
      <c r="BP1259" s="1"/>
      <c r="BQ1259" s="1"/>
      <c r="BR1259" s="1"/>
      <c r="BS1259" s="1"/>
      <c r="BT1259" s="1"/>
      <c r="BU1259" s="1"/>
      <c r="BV1259" s="1"/>
      <c r="BW1259" s="1"/>
      <c r="BX1259" s="1"/>
      <c r="BY1259" s="1"/>
      <c r="BZ1259" s="1"/>
      <c r="CA1259" s="1"/>
      <c r="CB1259" s="1"/>
      <c r="CC1259" s="1"/>
      <c r="CD1259" s="1"/>
      <c r="CE1259" s="1"/>
      <c r="CF1259" s="1"/>
      <c r="CG1259" s="1"/>
      <c r="CH1259" s="1"/>
      <c r="CI1259" s="1"/>
      <c r="CJ1259" s="1"/>
      <c r="CK1259" s="1"/>
      <c r="CL1259" s="1"/>
      <c r="CM1259" s="1"/>
      <c r="CN1259" s="1"/>
      <c r="CO1259" s="1"/>
      <c r="CP1259" s="1"/>
      <c r="CQ1259" s="1"/>
      <c r="CR1259" s="1"/>
      <c r="CS1259" s="1"/>
      <c r="CT1259" s="1"/>
      <c r="CU1259" s="114"/>
      <c r="CV1259" s="1"/>
      <c r="CW1259" s="1"/>
      <c r="CX1259" s="1"/>
      <c r="CY1259" s="1"/>
      <c r="CZ1259" s="1"/>
      <c r="DA1259" s="1"/>
      <c r="DB1259" s="1"/>
      <c r="DC1259" s="1"/>
      <c r="DD1259" s="1"/>
      <c r="DE1259" s="1"/>
      <c r="DF1259" s="1"/>
      <c r="DG1259" s="1"/>
      <c r="DH1259" s="1"/>
      <c r="DI1259" s="1"/>
      <c r="DJ1259" s="1"/>
      <c r="DK1259" s="1"/>
      <c r="DL1259" s="1"/>
      <c r="DM1259" s="1"/>
      <c r="DN1259" s="1"/>
      <c r="DO1259" s="1"/>
      <c r="DP1259" s="1"/>
    </row>
    <row r="1260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14"/>
      <c r="X1260" s="114"/>
      <c r="Y1260" s="114"/>
      <c r="Z1260" s="114"/>
      <c r="AA1260" s="305"/>
      <c r="AB1260" s="305"/>
      <c r="AC1260" s="305"/>
      <c r="AD1260" s="305"/>
      <c r="AE1260" s="305"/>
      <c r="AF1260" s="305"/>
      <c r="AG1260" s="305"/>
      <c r="AH1260" s="305"/>
      <c r="AI1260" s="305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/>
      <c r="BK1260" s="1"/>
      <c r="BL1260" s="1"/>
      <c r="BM1260" s="1"/>
      <c r="BN1260" s="1"/>
      <c r="BO1260" s="1"/>
      <c r="BP1260" s="1"/>
      <c r="BQ1260" s="1"/>
      <c r="BR1260" s="1"/>
      <c r="BS1260" s="1"/>
      <c r="BT1260" s="1"/>
      <c r="BU1260" s="1"/>
      <c r="BV1260" s="1"/>
      <c r="BW1260" s="1"/>
      <c r="BX1260" s="1"/>
      <c r="BY1260" s="1"/>
      <c r="BZ1260" s="1"/>
      <c r="CA1260" s="1"/>
      <c r="CB1260" s="1"/>
      <c r="CC1260" s="1"/>
      <c r="CD1260" s="1"/>
      <c r="CE1260" s="1"/>
      <c r="CF1260" s="1"/>
      <c r="CG1260" s="1"/>
      <c r="CH1260" s="1"/>
      <c r="CI1260" s="1"/>
      <c r="CJ1260" s="1"/>
      <c r="CK1260" s="1"/>
      <c r="CL1260" s="1"/>
      <c r="CM1260" s="1"/>
      <c r="CN1260" s="1"/>
      <c r="CO1260" s="1"/>
      <c r="CP1260" s="1"/>
      <c r="CQ1260" s="1"/>
      <c r="CR1260" s="1"/>
      <c r="CS1260" s="1"/>
      <c r="CT1260" s="1"/>
      <c r="CU1260" s="114"/>
      <c r="CV1260" s="1"/>
      <c r="CW1260" s="1"/>
      <c r="CX1260" s="1"/>
      <c r="CY1260" s="1"/>
      <c r="CZ1260" s="1"/>
      <c r="DA1260" s="1"/>
      <c r="DB1260" s="1"/>
      <c r="DC1260" s="1"/>
      <c r="DD1260" s="1"/>
      <c r="DE1260" s="1"/>
      <c r="DF1260" s="1"/>
      <c r="DG1260" s="1"/>
      <c r="DH1260" s="1"/>
      <c r="DI1260" s="1"/>
      <c r="DJ1260" s="1"/>
      <c r="DK1260" s="1"/>
      <c r="DL1260" s="1"/>
      <c r="DM1260" s="1"/>
      <c r="DN1260" s="1"/>
      <c r="DO1260" s="1"/>
      <c r="DP1260" s="1"/>
    </row>
    <row r="1261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14"/>
      <c r="X1261" s="114"/>
      <c r="Y1261" s="114"/>
      <c r="Z1261" s="114"/>
      <c r="AA1261" s="305"/>
      <c r="AB1261" s="305"/>
      <c r="AC1261" s="305"/>
      <c r="AD1261" s="305"/>
      <c r="AE1261" s="305"/>
      <c r="AF1261" s="305"/>
      <c r="AG1261" s="305"/>
      <c r="AH1261" s="305"/>
      <c r="AI1261" s="305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/>
      <c r="BK1261" s="1"/>
      <c r="BL1261" s="1"/>
      <c r="BM1261" s="1"/>
      <c r="BN1261" s="1"/>
      <c r="BO1261" s="1"/>
      <c r="BP1261" s="1"/>
      <c r="BQ1261" s="1"/>
      <c r="BR1261" s="1"/>
      <c r="BS1261" s="1"/>
      <c r="BT1261" s="1"/>
      <c r="BU1261" s="1"/>
      <c r="BV1261" s="1"/>
      <c r="BW1261" s="1"/>
      <c r="BX1261" s="1"/>
      <c r="BY1261" s="1"/>
      <c r="BZ1261" s="1"/>
      <c r="CA1261" s="1"/>
      <c r="CB1261" s="1"/>
      <c r="CC1261" s="1"/>
      <c r="CD1261" s="1"/>
      <c r="CE1261" s="1"/>
      <c r="CF1261" s="1"/>
      <c r="CG1261" s="1"/>
      <c r="CH1261" s="1"/>
      <c r="CI1261" s="1"/>
      <c r="CJ1261" s="1"/>
      <c r="CK1261" s="1"/>
      <c r="CL1261" s="1"/>
      <c r="CM1261" s="1"/>
      <c r="CN1261" s="1"/>
      <c r="CO1261" s="1"/>
      <c r="CP1261" s="1"/>
      <c r="CQ1261" s="1"/>
      <c r="CR1261" s="1"/>
      <c r="CS1261" s="1"/>
      <c r="CT1261" s="1"/>
      <c r="CU1261" s="114"/>
      <c r="CV1261" s="1"/>
      <c r="CW1261" s="1"/>
      <c r="CX1261" s="1"/>
      <c r="CY1261" s="1"/>
      <c r="CZ1261" s="1"/>
      <c r="DA1261" s="1"/>
      <c r="DB1261" s="1"/>
      <c r="DC1261" s="1"/>
      <c r="DD1261" s="1"/>
      <c r="DE1261" s="1"/>
      <c r="DF1261" s="1"/>
      <c r="DG1261" s="1"/>
      <c r="DH1261" s="1"/>
      <c r="DI1261" s="1"/>
      <c r="DJ1261" s="1"/>
      <c r="DK1261" s="1"/>
      <c r="DL1261" s="1"/>
      <c r="DM1261" s="1"/>
      <c r="DN1261" s="1"/>
      <c r="DO1261" s="1"/>
      <c r="DP1261" s="1"/>
    </row>
    <row r="1262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14"/>
      <c r="X1262" s="114"/>
      <c r="Y1262" s="114"/>
      <c r="Z1262" s="114"/>
      <c r="AA1262" s="305"/>
      <c r="AB1262" s="305"/>
      <c r="AC1262" s="305"/>
      <c r="AD1262" s="305"/>
      <c r="AE1262" s="305"/>
      <c r="AF1262" s="305"/>
      <c r="AG1262" s="305"/>
      <c r="AH1262" s="305"/>
      <c r="AI1262" s="305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/>
      <c r="BK1262" s="1"/>
      <c r="BL1262" s="1"/>
      <c r="BM1262" s="1"/>
      <c r="BN1262" s="1"/>
      <c r="BO1262" s="1"/>
      <c r="BP1262" s="1"/>
      <c r="BQ1262" s="1"/>
      <c r="BR1262" s="1"/>
      <c r="BS1262" s="1"/>
      <c r="BT1262" s="1"/>
      <c r="BU1262" s="1"/>
      <c r="BV1262" s="1"/>
      <c r="BW1262" s="1"/>
      <c r="BX1262" s="1"/>
      <c r="BY1262" s="1"/>
      <c r="BZ1262" s="1"/>
      <c r="CA1262" s="1"/>
      <c r="CB1262" s="1"/>
      <c r="CC1262" s="1"/>
      <c r="CD1262" s="1"/>
      <c r="CE1262" s="1"/>
      <c r="CF1262" s="1"/>
      <c r="CG1262" s="1"/>
      <c r="CH1262" s="1"/>
      <c r="CI1262" s="1"/>
      <c r="CJ1262" s="1"/>
      <c r="CK1262" s="1"/>
      <c r="CL1262" s="1"/>
      <c r="CM1262" s="1"/>
      <c r="CN1262" s="1"/>
      <c r="CO1262" s="1"/>
      <c r="CP1262" s="1"/>
      <c r="CQ1262" s="1"/>
      <c r="CR1262" s="1"/>
      <c r="CS1262" s="1"/>
      <c r="CT1262" s="1"/>
      <c r="CU1262" s="114"/>
      <c r="CV1262" s="1"/>
      <c r="CW1262" s="1"/>
      <c r="CX1262" s="1"/>
      <c r="CY1262" s="1"/>
      <c r="CZ1262" s="1"/>
      <c r="DA1262" s="1"/>
      <c r="DB1262" s="1"/>
      <c r="DC1262" s="1"/>
      <c r="DD1262" s="1"/>
      <c r="DE1262" s="1"/>
      <c r="DF1262" s="1"/>
      <c r="DG1262" s="1"/>
      <c r="DH1262" s="1"/>
      <c r="DI1262" s="1"/>
      <c r="DJ1262" s="1"/>
      <c r="DK1262" s="1"/>
      <c r="DL1262" s="1"/>
      <c r="DM1262" s="1"/>
      <c r="DN1262" s="1"/>
      <c r="DO1262" s="1"/>
      <c r="DP1262" s="1"/>
    </row>
    <row r="126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14"/>
      <c r="X1263" s="114"/>
      <c r="Y1263" s="114"/>
      <c r="Z1263" s="114"/>
      <c r="AA1263" s="305"/>
      <c r="AB1263" s="305"/>
      <c r="AC1263" s="305"/>
      <c r="AD1263" s="305"/>
      <c r="AE1263" s="305"/>
      <c r="AF1263" s="305"/>
      <c r="AG1263" s="305"/>
      <c r="AH1263" s="305"/>
      <c r="AI1263" s="305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/>
      <c r="BK1263" s="1"/>
      <c r="BL1263" s="1"/>
      <c r="BM1263" s="1"/>
      <c r="BN1263" s="1"/>
      <c r="BO1263" s="1"/>
      <c r="BP1263" s="1"/>
      <c r="BQ1263" s="1"/>
      <c r="BR1263" s="1"/>
      <c r="BS1263" s="1"/>
      <c r="BT1263" s="1"/>
      <c r="BU1263" s="1"/>
      <c r="BV1263" s="1"/>
      <c r="BW1263" s="1"/>
      <c r="BX1263" s="1"/>
      <c r="BY1263" s="1"/>
      <c r="BZ1263" s="1"/>
      <c r="CA1263" s="1"/>
      <c r="CB1263" s="1"/>
      <c r="CC1263" s="1"/>
      <c r="CD1263" s="1"/>
      <c r="CE1263" s="1"/>
      <c r="CF1263" s="1"/>
      <c r="CG1263" s="1"/>
      <c r="CH1263" s="1"/>
      <c r="CI1263" s="1"/>
      <c r="CJ1263" s="1"/>
      <c r="CK1263" s="1"/>
      <c r="CL1263" s="1"/>
      <c r="CM1263" s="1"/>
      <c r="CN1263" s="1"/>
      <c r="CO1263" s="1"/>
      <c r="CP1263" s="1"/>
      <c r="CQ1263" s="1"/>
      <c r="CR1263" s="1"/>
      <c r="CS1263" s="1"/>
      <c r="CT1263" s="1"/>
      <c r="CU1263" s="114"/>
      <c r="CV1263" s="1"/>
      <c r="CW1263" s="1"/>
      <c r="CX1263" s="1"/>
      <c r="CY1263" s="1"/>
      <c r="CZ1263" s="1"/>
      <c r="DA1263" s="1"/>
      <c r="DB1263" s="1"/>
      <c r="DC1263" s="1"/>
      <c r="DD1263" s="1"/>
      <c r="DE1263" s="1"/>
      <c r="DF1263" s="1"/>
      <c r="DG1263" s="1"/>
      <c r="DH1263" s="1"/>
      <c r="DI1263" s="1"/>
      <c r="DJ1263" s="1"/>
      <c r="DK1263" s="1"/>
      <c r="DL1263" s="1"/>
      <c r="DM1263" s="1"/>
      <c r="DN1263" s="1"/>
      <c r="DO1263" s="1"/>
      <c r="DP1263" s="1"/>
    </row>
    <row r="1264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14"/>
      <c r="X1264" s="114"/>
      <c r="Y1264" s="114"/>
      <c r="Z1264" s="114"/>
      <c r="AA1264" s="305"/>
      <c r="AB1264" s="305"/>
      <c r="AC1264" s="305"/>
      <c r="AD1264" s="305"/>
      <c r="AE1264" s="305"/>
      <c r="AF1264" s="305"/>
      <c r="AG1264" s="305"/>
      <c r="AH1264" s="305"/>
      <c r="AI1264" s="305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/>
      <c r="BK1264" s="1"/>
      <c r="BL1264" s="1"/>
      <c r="BM1264" s="1"/>
      <c r="BN1264" s="1"/>
      <c r="BO1264" s="1"/>
      <c r="BP1264" s="1"/>
      <c r="BQ1264" s="1"/>
      <c r="BR1264" s="1"/>
      <c r="BS1264" s="1"/>
      <c r="BT1264" s="1"/>
      <c r="BU1264" s="1"/>
      <c r="BV1264" s="1"/>
      <c r="BW1264" s="1"/>
      <c r="BX1264" s="1"/>
      <c r="BY1264" s="1"/>
      <c r="BZ1264" s="1"/>
      <c r="CA1264" s="1"/>
      <c r="CB1264" s="1"/>
      <c r="CC1264" s="1"/>
      <c r="CD1264" s="1"/>
      <c r="CE1264" s="1"/>
      <c r="CF1264" s="1"/>
      <c r="CG1264" s="1"/>
      <c r="CH1264" s="1"/>
      <c r="CI1264" s="1"/>
      <c r="CJ1264" s="1"/>
      <c r="CK1264" s="1"/>
      <c r="CL1264" s="1"/>
      <c r="CM1264" s="1"/>
      <c r="CN1264" s="1"/>
      <c r="CO1264" s="1"/>
      <c r="CP1264" s="1"/>
      <c r="CQ1264" s="1"/>
      <c r="CR1264" s="1"/>
      <c r="CS1264" s="1"/>
      <c r="CT1264" s="1"/>
      <c r="CU1264" s="114"/>
      <c r="CV1264" s="1"/>
      <c r="CW1264" s="1"/>
      <c r="CX1264" s="1"/>
      <c r="CY1264" s="1"/>
      <c r="CZ1264" s="1"/>
      <c r="DA1264" s="1"/>
      <c r="DB1264" s="1"/>
      <c r="DC1264" s="1"/>
      <c r="DD1264" s="1"/>
      <c r="DE1264" s="1"/>
      <c r="DF1264" s="1"/>
      <c r="DG1264" s="1"/>
      <c r="DH1264" s="1"/>
      <c r="DI1264" s="1"/>
      <c r="DJ1264" s="1"/>
      <c r="DK1264" s="1"/>
      <c r="DL1264" s="1"/>
      <c r="DM1264" s="1"/>
      <c r="DN1264" s="1"/>
      <c r="DO1264" s="1"/>
      <c r="DP1264" s="1"/>
    </row>
    <row r="126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14"/>
      <c r="X1265" s="114"/>
      <c r="Y1265" s="114"/>
      <c r="Z1265" s="114"/>
      <c r="AA1265" s="305"/>
      <c r="AB1265" s="305"/>
      <c r="AC1265" s="305"/>
      <c r="AD1265" s="305"/>
      <c r="AE1265" s="305"/>
      <c r="AF1265" s="305"/>
      <c r="AG1265" s="305"/>
      <c r="AH1265" s="305"/>
      <c r="AI1265" s="305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  <c r="BH1265" s="1"/>
      <c r="BI1265" s="1"/>
      <c r="BJ1265" s="1"/>
      <c r="BK1265" s="1"/>
      <c r="BL1265" s="1"/>
      <c r="BM1265" s="1"/>
      <c r="BN1265" s="1"/>
      <c r="BO1265" s="1"/>
      <c r="BP1265" s="1"/>
      <c r="BQ1265" s="1"/>
      <c r="BR1265" s="1"/>
      <c r="BS1265" s="1"/>
      <c r="BT1265" s="1"/>
      <c r="BU1265" s="1"/>
      <c r="BV1265" s="1"/>
      <c r="BW1265" s="1"/>
      <c r="BX1265" s="1"/>
      <c r="BY1265" s="1"/>
      <c r="BZ1265" s="1"/>
      <c r="CA1265" s="1"/>
      <c r="CB1265" s="1"/>
      <c r="CC1265" s="1"/>
      <c r="CD1265" s="1"/>
      <c r="CE1265" s="1"/>
      <c r="CF1265" s="1"/>
      <c r="CG1265" s="1"/>
      <c r="CH1265" s="1"/>
      <c r="CI1265" s="1"/>
      <c r="CJ1265" s="1"/>
      <c r="CK1265" s="1"/>
      <c r="CL1265" s="1"/>
      <c r="CM1265" s="1"/>
      <c r="CN1265" s="1"/>
      <c r="CO1265" s="1"/>
      <c r="CP1265" s="1"/>
      <c r="CQ1265" s="1"/>
      <c r="CR1265" s="1"/>
      <c r="CS1265" s="1"/>
      <c r="CT1265" s="1"/>
      <c r="CU1265" s="114"/>
      <c r="CV1265" s="1"/>
      <c r="CW1265" s="1"/>
      <c r="CX1265" s="1"/>
      <c r="CY1265" s="1"/>
      <c r="CZ1265" s="1"/>
      <c r="DA1265" s="1"/>
      <c r="DB1265" s="1"/>
      <c r="DC1265" s="1"/>
      <c r="DD1265" s="1"/>
      <c r="DE1265" s="1"/>
      <c r="DF1265" s="1"/>
      <c r="DG1265" s="1"/>
      <c r="DH1265" s="1"/>
      <c r="DI1265" s="1"/>
      <c r="DJ1265" s="1"/>
      <c r="DK1265" s="1"/>
      <c r="DL1265" s="1"/>
      <c r="DM1265" s="1"/>
      <c r="DN1265" s="1"/>
      <c r="DO1265" s="1"/>
      <c r="DP1265" s="1"/>
    </row>
    <row r="1266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14"/>
      <c r="X1266" s="114"/>
      <c r="Y1266" s="114"/>
      <c r="Z1266" s="114"/>
      <c r="AA1266" s="305"/>
      <c r="AB1266" s="305"/>
      <c r="AC1266" s="305"/>
      <c r="AD1266" s="305"/>
      <c r="AE1266" s="305"/>
      <c r="AF1266" s="305"/>
      <c r="AG1266" s="305"/>
      <c r="AH1266" s="305"/>
      <c r="AI1266" s="305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/>
      <c r="BK1266" s="1"/>
      <c r="BL1266" s="1"/>
      <c r="BM1266" s="1"/>
      <c r="BN1266" s="1"/>
      <c r="BO1266" s="1"/>
      <c r="BP1266" s="1"/>
      <c r="BQ1266" s="1"/>
      <c r="BR1266" s="1"/>
      <c r="BS1266" s="1"/>
      <c r="BT1266" s="1"/>
      <c r="BU1266" s="1"/>
      <c r="BV1266" s="1"/>
      <c r="BW1266" s="1"/>
      <c r="BX1266" s="1"/>
      <c r="BY1266" s="1"/>
      <c r="BZ1266" s="1"/>
      <c r="CA1266" s="1"/>
      <c r="CB1266" s="1"/>
      <c r="CC1266" s="1"/>
      <c r="CD1266" s="1"/>
      <c r="CE1266" s="1"/>
      <c r="CF1266" s="1"/>
      <c r="CG1266" s="1"/>
      <c r="CH1266" s="1"/>
      <c r="CI1266" s="1"/>
      <c r="CJ1266" s="1"/>
      <c r="CK1266" s="1"/>
      <c r="CL1266" s="1"/>
      <c r="CM1266" s="1"/>
      <c r="CN1266" s="1"/>
      <c r="CO1266" s="1"/>
      <c r="CP1266" s="1"/>
      <c r="CQ1266" s="1"/>
      <c r="CR1266" s="1"/>
      <c r="CS1266" s="1"/>
      <c r="CT1266" s="1"/>
      <c r="CU1266" s="114"/>
      <c r="CV1266" s="1"/>
      <c r="CW1266" s="1"/>
      <c r="CX1266" s="1"/>
      <c r="CY1266" s="1"/>
      <c r="CZ1266" s="1"/>
      <c r="DA1266" s="1"/>
      <c r="DB1266" s="1"/>
      <c r="DC1266" s="1"/>
      <c r="DD1266" s="1"/>
      <c r="DE1266" s="1"/>
      <c r="DF1266" s="1"/>
      <c r="DG1266" s="1"/>
      <c r="DH1266" s="1"/>
      <c r="DI1266" s="1"/>
      <c r="DJ1266" s="1"/>
      <c r="DK1266" s="1"/>
      <c r="DL1266" s="1"/>
      <c r="DM1266" s="1"/>
      <c r="DN1266" s="1"/>
      <c r="DO1266" s="1"/>
      <c r="DP1266" s="1"/>
    </row>
    <row r="1267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14"/>
      <c r="X1267" s="114"/>
      <c r="Y1267" s="114"/>
      <c r="Z1267" s="114"/>
      <c r="AA1267" s="305"/>
      <c r="AB1267" s="305"/>
      <c r="AC1267" s="305"/>
      <c r="AD1267" s="305"/>
      <c r="AE1267" s="305"/>
      <c r="AF1267" s="305"/>
      <c r="AG1267" s="305"/>
      <c r="AH1267" s="305"/>
      <c r="AI1267" s="305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  <c r="BN1267" s="1"/>
      <c r="BO1267" s="1"/>
      <c r="BP1267" s="1"/>
      <c r="BQ1267" s="1"/>
      <c r="BR1267" s="1"/>
      <c r="BS1267" s="1"/>
      <c r="BT1267" s="1"/>
      <c r="BU1267" s="1"/>
      <c r="BV1267" s="1"/>
      <c r="BW1267" s="1"/>
      <c r="BX1267" s="1"/>
      <c r="BY1267" s="1"/>
      <c r="BZ1267" s="1"/>
      <c r="CA1267" s="1"/>
      <c r="CB1267" s="1"/>
      <c r="CC1267" s="1"/>
      <c r="CD1267" s="1"/>
      <c r="CE1267" s="1"/>
      <c r="CF1267" s="1"/>
      <c r="CG1267" s="1"/>
      <c r="CH1267" s="1"/>
      <c r="CI1267" s="1"/>
      <c r="CJ1267" s="1"/>
      <c r="CK1267" s="1"/>
      <c r="CL1267" s="1"/>
      <c r="CM1267" s="1"/>
      <c r="CN1267" s="1"/>
      <c r="CO1267" s="1"/>
      <c r="CP1267" s="1"/>
      <c r="CQ1267" s="1"/>
      <c r="CR1267" s="1"/>
      <c r="CS1267" s="1"/>
      <c r="CT1267" s="1"/>
      <c r="CU1267" s="114"/>
      <c r="CV1267" s="1"/>
      <c r="CW1267" s="1"/>
      <c r="CX1267" s="1"/>
      <c r="CY1267" s="1"/>
      <c r="CZ1267" s="1"/>
      <c r="DA1267" s="1"/>
      <c r="DB1267" s="1"/>
      <c r="DC1267" s="1"/>
      <c r="DD1267" s="1"/>
      <c r="DE1267" s="1"/>
      <c r="DF1267" s="1"/>
      <c r="DG1267" s="1"/>
      <c r="DH1267" s="1"/>
      <c r="DI1267" s="1"/>
      <c r="DJ1267" s="1"/>
      <c r="DK1267" s="1"/>
      <c r="DL1267" s="1"/>
      <c r="DM1267" s="1"/>
      <c r="DN1267" s="1"/>
      <c r="DO1267" s="1"/>
      <c r="DP1267" s="1"/>
    </row>
    <row r="1268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14"/>
      <c r="X1268" s="114"/>
      <c r="Y1268" s="114"/>
      <c r="Z1268" s="114"/>
      <c r="AA1268" s="305"/>
      <c r="AB1268" s="305"/>
      <c r="AC1268" s="305"/>
      <c r="AD1268" s="305"/>
      <c r="AE1268" s="305"/>
      <c r="AF1268" s="305"/>
      <c r="AG1268" s="305"/>
      <c r="AH1268" s="305"/>
      <c r="AI1268" s="305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/>
      <c r="BK1268" s="1"/>
      <c r="BL1268" s="1"/>
      <c r="BM1268" s="1"/>
      <c r="BN1268" s="1"/>
      <c r="BO1268" s="1"/>
      <c r="BP1268" s="1"/>
      <c r="BQ1268" s="1"/>
      <c r="BR1268" s="1"/>
      <c r="BS1268" s="1"/>
      <c r="BT1268" s="1"/>
      <c r="BU1268" s="1"/>
      <c r="BV1268" s="1"/>
      <c r="BW1268" s="1"/>
      <c r="BX1268" s="1"/>
      <c r="BY1268" s="1"/>
      <c r="BZ1268" s="1"/>
      <c r="CA1268" s="1"/>
      <c r="CB1268" s="1"/>
      <c r="CC1268" s="1"/>
      <c r="CD1268" s="1"/>
      <c r="CE1268" s="1"/>
      <c r="CF1268" s="1"/>
      <c r="CG1268" s="1"/>
      <c r="CH1268" s="1"/>
      <c r="CI1268" s="1"/>
      <c r="CJ1268" s="1"/>
      <c r="CK1268" s="1"/>
      <c r="CL1268" s="1"/>
      <c r="CM1268" s="1"/>
      <c r="CN1268" s="1"/>
      <c r="CO1268" s="1"/>
      <c r="CP1268" s="1"/>
      <c r="CQ1268" s="1"/>
      <c r="CR1268" s="1"/>
      <c r="CS1268" s="1"/>
      <c r="CT1268" s="1"/>
      <c r="CU1268" s="114"/>
      <c r="CV1268" s="1"/>
      <c r="CW1268" s="1"/>
      <c r="CX1268" s="1"/>
      <c r="CY1268" s="1"/>
      <c r="CZ1268" s="1"/>
      <c r="DA1268" s="1"/>
      <c r="DB1268" s="1"/>
      <c r="DC1268" s="1"/>
      <c r="DD1268" s="1"/>
      <c r="DE1268" s="1"/>
      <c r="DF1268" s="1"/>
      <c r="DG1268" s="1"/>
      <c r="DH1268" s="1"/>
      <c r="DI1268" s="1"/>
      <c r="DJ1268" s="1"/>
      <c r="DK1268" s="1"/>
      <c r="DL1268" s="1"/>
      <c r="DM1268" s="1"/>
      <c r="DN1268" s="1"/>
      <c r="DO1268" s="1"/>
      <c r="DP1268" s="1"/>
    </row>
    <row r="1269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14"/>
      <c r="X1269" s="114"/>
      <c r="Y1269" s="114"/>
      <c r="Z1269" s="114"/>
      <c r="AA1269" s="305"/>
      <c r="AB1269" s="305"/>
      <c r="AC1269" s="305"/>
      <c r="AD1269" s="305"/>
      <c r="AE1269" s="305"/>
      <c r="AF1269" s="305"/>
      <c r="AG1269" s="305"/>
      <c r="AH1269" s="305"/>
      <c r="AI1269" s="305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/>
      <c r="BK1269" s="1"/>
      <c r="BL1269" s="1"/>
      <c r="BM1269" s="1"/>
      <c r="BN1269" s="1"/>
      <c r="BO1269" s="1"/>
      <c r="BP1269" s="1"/>
      <c r="BQ1269" s="1"/>
      <c r="BR1269" s="1"/>
      <c r="BS1269" s="1"/>
      <c r="BT1269" s="1"/>
      <c r="BU1269" s="1"/>
      <c r="BV1269" s="1"/>
      <c r="BW1269" s="1"/>
      <c r="BX1269" s="1"/>
      <c r="BY1269" s="1"/>
      <c r="BZ1269" s="1"/>
      <c r="CA1269" s="1"/>
      <c r="CB1269" s="1"/>
      <c r="CC1269" s="1"/>
      <c r="CD1269" s="1"/>
      <c r="CE1269" s="1"/>
      <c r="CF1269" s="1"/>
      <c r="CG1269" s="1"/>
      <c r="CH1269" s="1"/>
      <c r="CI1269" s="1"/>
      <c r="CJ1269" s="1"/>
      <c r="CK1269" s="1"/>
      <c r="CL1269" s="1"/>
      <c r="CM1269" s="1"/>
      <c r="CN1269" s="1"/>
      <c r="CO1269" s="1"/>
      <c r="CP1269" s="1"/>
      <c r="CQ1269" s="1"/>
      <c r="CR1269" s="1"/>
      <c r="CS1269" s="1"/>
      <c r="CT1269" s="1"/>
      <c r="CU1269" s="114"/>
      <c r="CV1269" s="1"/>
      <c r="CW1269" s="1"/>
      <c r="CX1269" s="1"/>
      <c r="CY1269" s="1"/>
      <c r="CZ1269" s="1"/>
      <c r="DA1269" s="1"/>
      <c r="DB1269" s="1"/>
      <c r="DC1269" s="1"/>
      <c r="DD1269" s="1"/>
      <c r="DE1269" s="1"/>
      <c r="DF1269" s="1"/>
      <c r="DG1269" s="1"/>
      <c r="DH1269" s="1"/>
      <c r="DI1269" s="1"/>
      <c r="DJ1269" s="1"/>
      <c r="DK1269" s="1"/>
      <c r="DL1269" s="1"/>
      <c r="DM1269" s="1"/>
      <c r="DN1269" s="1"/>
      <c r="DO1269" s="1"/>
      <c r="DP1269" s="1"/>
    </row>
    <row r="1270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14"/>
      <c r="X1270" s="114"/>
      <c r="Y1270" s="114"/>
      <c r="Z1270" s="114"/>
      <c r="AA1270" s="305"/>
      <c r="AB1270" s="305"/>
      <c r="AC1270" s="305"/>
      <c r="AD1270" s="305"/>
      <c r="AE1270" s="305"/>
      <c r="AF1270" s="305"/>
      <c r="AG1270" s="305"/>
      <c r="AH1270" s="305"/>
      <c r="AI1270" s="305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/>
      <c r="BK1270" s="1"/>
      <c r="BL1270" s="1"/>
      <c r="BM1270" s="1"/>
      <c r="BN1270" s="1"/>
      <c r="BO1270" s="1"/>
      <c r="BP1270" s="1"/>
      <c r="BQ1270" s="1"/>
      <c r="BR1270" s="1"/>
      <c r="BS1270" s="1"/>
      <c r="BT1270" s="1"/>
      <c r="BU1270" s="1"/>
      <c r="BV1270" s="1"/>
      <c r="BW1270" s="1"/>
      <c r="BX1270" s="1"/>
      <c r="BY1270" s="1"/>
      <c r="BZ1270" s="1"/>
      <c r="CA1270" s="1"/>
      <c r="CB1270" s="1"/>
      <c r="CC1270" s="1"/>
      <c r="CD1270" s="1"/>
      <c r="CE1270" s="1"/>
      <c r="CF1270" s="1"/>
      <c r="CG1270" s="1"/>
      <c r="CH1270" s="1"/>
      <c r="CI1270" s="1"/>
      <c r="CJ1270" s="1"/>
      <c r="CK1270" s="1"/>
      <c r="CL1270" s="1"/>
      <c r="CM1270" s="1"/>
      <c r="CN1270" s="1"/>
      <c r="CO1270" s="1"/>
      <c r="CP1270" s="1"/>
      <c r="CQ1270" s="1"/>
      <c r="CR1270" s="1"/>
      <c r="CS1270" s="1"/>
      <c r="CT1270" s="1"/>
      <c r="CU1270" s="114"/>
      <c r="CV1270" s="1"/>
      <c r="CW1270" s="1"/>
      <c r="CX1270" s="1"/>
      <c r="CY1270" s="1"/>
      <c r="CZ1270" s="1"/>
      <c r="DA1270" s="1"/>
      <c r="DB1270" s="1"/>
      <c r="DC1270" s="1"/>
      <c r="DD1270" s="1"/>
      <c r="DE1270" s="1"/>
      <c r="DF1270" s="1"/>
      <c r="DG1270" s="1"/>
      <c r="DH1270" s="1"/>
      <c r="DI1270" s="1"/>
      <c r="DJ1270" s="1"/>
      <c r="DK1270" s="1"/>
      <c r="DL1270" s="1"/>
      <c r="DM1270" s="1"/>
      <c r="DN1270" s="1"/>
      <c r="DO1270" s="1"/>
      <c r="DP1270" s="1"/>
    </row>
    <row r="1271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14"/>
      <c r="X1271" s="114"/>
      <c r="Y1271" s="114"/>
      <c r="Z1271" s="114"/>
      <c r="AA1271" s="305"/>
      <c r="AB1271" s="305"/>
      <c r="AC1271" s="305"/>
      <c r="AD1271" s="305"/>
      <c r="AE1271" s="305"/>
      <c r="AF1271" s="305"/>
      <c r="AG1271" s="305"/>
      <c r="AH1271" s="305"/>
      <c r="AI1271" s="305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/>
      <c r="BK1271" s="1"/>
      <c r="BL1271" s="1"/>
      <c r="BM1271" s="1"/>
      <c r="BN1271" s="1"/>
      <c r="BO1271" s="1"/>
      <c r="BP1271" s="1"/>
      <c r="BQ1271" s="1"/>
      <c r="BR1271" s="1"/>
      <c r="BS1271" s="1"/>
      <c r="BT1271" s="1"/>
      <c r="BU1271" s="1"/>
      <c r="BV1271" s="1"/>
      <c r="BW1271" s="1"/>
      <c r="BX1271" s="1"/>
      <c r="BY1271" s="1"/>
      <c r="BZ1271" s="1"/>
      <c r="CA1271" s="1"/>
      <c r="CB1271" s="1"/>
      <c r="CC1271" s="1"/>
      <c r="CD1271" s="1"/>
      <c r="CE1271" s="1"/>
      <c r="CF1271" s="1"/>
      <c r="CG1271" s="1"/>
      <c r="CH1271" s="1"/>
      <c r="CI1271" s="1"/>
      <c r="CJ1271" s="1"/>
      <c r="CK1271" s="1"/>
      <c r="CL1271" s="1"/>
      <c r="CM1271" s="1"/>
      <c r="CN1271" s="1"/>
      <c r="CO1271" s="1"/>
      <c r="CP1271" s="1"/>
      <c r="CQ1271" s="1"/>
      <c r="CR1271" s="1"/>
      <c r="CS1271" s="1"/>
      <c r="CT1271" s="1"/>
      <c r="CU1271" s="114"/>
      <c r="CV1271" s="1"/>
      <c r="CW1271" s="1"/>
      <c r="CX1271" s="1"/>
      <c r="CY1271" s="1"/>
      <c r="CZ1271" s="1"/>
      <c r="DA1271" s="1"/>
      <c r="DB1271" s="1"/>
      <c r="DC1271" s="1"/>
      <c r="DD1271" s="1"/>
      <c r="DE1271" s="1"/>
      <c r="DF1271" s="1"/>
      <c r="DG1271" s="1"/>
      <c r="DH1271" s="1"/>
      <c r="DI1271" s="1"/>
      <c r="DJ1271" s="1"/>
      <c r="DK1271" s="1"/>
      <c r="DL1271" s="1"/>
      <c r="DM1271" s="1"/>
      <c r="DN1271" s="1"/>
      <c r="DO1271" s="1"/>
      <c r="DP1271" s="1"/>
    </row>
    <row r="1272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14"/>
      <c r="X1272" s="114"/>
      <c r="Y1272" s="114"/>
      <c r="Z1272" s="114"/>
      <c r="AA1272" s="305"/>
      <c r="AB1272" s="305"/>
      <c r="AC1272" s="305"/>
      <c r="AD1272" s="305"/>
      <c r="AE1272" s="305"/>
      <c r="AF1272" s="305"/>
      <c r="AG1272" s="305"/>
      <c r="AH1272" s="305"/>
      <c r="AI1272" s="305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/>
      <c r="BK1272" s="1"/>
      <c r="BL1272" s="1"/>
      <c r="BM1272" s="1"/>
      <c r="BN1272" s="1"/>
      <c r="BO1272" s="1"/>
      <c r="BP1272" s="1"/>
      <c r="BQ1272" s="1"/>
      <c r="BR1272" s="1"/>
      <c r="BS1272" s="1"/>
      <c r="BT1272" s="1"/>
      <c r="BU1272" s="1"/>
      <c r="BV1272" s="1"/>
      <c r="BW1272" s="1"/>
      <c r="BX1272" s="1"/>
      <c r="BY1272" s="1"/>
      <c r="BZ1272" s="1"/>
      <c r="CA1272" s="1"/>
      <c r="CB1272" s="1"/>
      <c r="CC1272" s="1"/>
      <c r="CD1272" s="1"/>
      <c r="CE1272" s="1"/>
      <c r="CF1272" s="1"/>
      <c r="CG1272" s="1"/>
      <c r="CH1272" s="1"/>
      <c r="CI1272" s="1"/>
      <c r="CJ1272" s="1"/>
      <c r="CK1272" s="1"/>
      <c r="CL1272" s="1"/>
      <c r="CM1272" s="1"/>
      <c r="CN1272" s="1"/>
      <c r="CO1272" s="1"/>
      <c r="CP1272" s="1"/>
      <c r="CQ1272" s="1"/>
      <c r="CR1272" s="1"/>
      <c r="CS1272" s="1"/>
      <c r="CT1272" s="1"/>
      <c r="CU1272" s="114"/>
      <c r="CV1272" s="1"/>
      <c r="CW1272" s="1"/>
      <c r="CX1272" s="1"/>
      <c r="CY1272" s="1"/>
      <c r="CZ1272" s="1"/>
      <c r="DA1272" s="1"/>
      <c r="DB1272" s="1"/>
      <c r="DC1272" s="1"/>
      <c r="DD1272" s="1"/>
      <c r="DE1272" s="1"/>
      <c r="DF1272" s="1"/>
      <c r="DG1272" s="1"/>
      <c r="DH1272" s="1"/>
      <c r="DI1272" s="1"/>
      <c r="DJ1272" s="1"/>
      <c r="DK1272" s="1"/>
      <c r="DL1272" s="1"/>
      <c r="DM1272" s="1"/>
      <c r="DN1272" s="1"/>
      <c r="DO1272" s="1"/>
      <c r="DP1272" s="1"/>
    </row>
    <row r="127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14"/>
      <c r="X1273" s="114"/>
      <c r="Y1273" s="114"/>
      <c r="Z1273" s="114"/>
      <c r="AA1273" s="305"/>
      <c r="AB1273" s="305"/>
      <c r="AC1273" s="305"/>
      <c r="AD1273" s="305"/>
      <c r="AE1273" s="305"/>
      <c r="AF1273" s="305"/>
      <c r="AG1273" s="305"/>
      <c r="AH1273" s="305"/>
      <c r="AI1273" s="305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1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14"/>
      <c r="CV1273" s="1"/>
      <c r="CW1273" s="1"/>
      <c r="CX1273" s="1"/>
      <c r="CY1273" s="1"/>
      <c r="CZ1273" s="1"/>
      <c r="DA1273" s="1"/>
      <c r="DB1273" s="1"/>
      <c r="DC1273" s="1"/>
      <c r="DD1273" s="1"/>
      <c r="DE1273" s="1"/>
      <c r="DF1273" s="1"/>
      <c r="DG1273" s="1"/>
      <c r="DH1273" s="1"/>
      <c r="DI1273" s="1"/>
      <c r="DJ1273" s="1"/>
      <c r="DK1273" s="1"/>
      <c r="DL1273" s="1"/>
      <c r="DM1273" s="1"/>
      <c r="DN1273" s="1"/>
      <c r="DO1273" s="1"/>
      <c r="DP1273" s="1"/>
    </row>
    <row r="1274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14"/>
      <c r="X1274" s="114"/>
      <c r="Y1274" s="114"/>
      <c r="Z1274" s="114"/>
      <c r="AA1274" s="305"/>
      <c r="AB1274" s="305"/>
      <c r="AC1274" s="305"/>
      <c r="AD1274" s="305"/>
      <c r="AE1274" s="305"/>
      <c r="AF1274" s="305"/>
      <c r="AG1274" s="305"/>
      <c r="AH1274" s="305"/>
      <c r="AI1274" s="305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/>
      <c r="BK1274" s="1"/>
      <c r="BL1274" s="1"/>
      <c r="BM1274" s="1"/>
      <c r="BN1274" s="1"/>
      <c r="BO1274" s="1"/>
      <c r="BP1274" s="1"/>
      <c r="BQ1274" s="1"/>
      <c r="BR1274" s="1"/>
      <c r="BS1274" s="1"/>
      <c r="BT1274" s="1"/>
      <c r="BU1274" s="1"/>
      <c r="BV1274" s="1"/>
      <c r="BW1274" s="1"/>
      <c r="BX1274" s="1"/>
      <c r="BY1274" s="1"/>
      <c r="BZ1274" s="1"/>
      <c r="CA1274" s="1"/>
      <c r="CB1274" s="1"/>
      <c r="CC1274" s="1"/>
      <c r="CD1274" s="1"/>
      <c r="CE1274" s="1"/>
      <c r="CF1274" s="1"/>
      <c r="CG1274" s="1"/>
      <c r="CH1274" s="1"/>
      <c r="CI1274" s="1"/>
      <c r="CJ1274" s="1"/>
      <c r="CK1274" s="1"/>
      <c r="CL1274" s="1"/>
      <c r="CM1274" s="1"/>
      <c r="CN1274" s="1"/>
      <c r="CO1274" s="1"/>
      <c r="CP1274" s="1"/>
      <c r="CQ1274" s="1"/>
      <c r="CR1274" s="1"/>
      <c r="CS1274" s="1"/>
      <c r="CT1274" s="1"/>
      <c r="CU1274" s="114"/>
      <c r="CV1274" s="1"/>
      <c r="CW1274" s="1"/>
      <c r="CX1274" s="1"/>
      <c r="CY1274" s="1"/>
      <c r="CZ1274" s="1"/>
      <c r="DA1274" s="1"/>
      <c r="DB1274" s="1"/>
      <c r="DC1274" s="1"/>
      <c r="DD1274" s="1"/>
      <c r="DE1274" s="1"/>
      <c r="DF1274" s="1"/>
      <c r="DG1274" s="1"/>
      <c r="DH1274" s="1"/>
      <c r="DI1274" s="1"/>
      <c r="DJ1274" s="1"/>
      <c r="DK1274" s="1"/>
      <c r="DL1274" s="1"/>
      <c r="DM1274" s="1"/>
      <c r="DN1274" s="1"/>
      <c r="DO1274" s="1"/>
      <c r="DP1274" s="1"/>
    </row>
    <row r="127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14"/>
      <c r="X1275" s="114"/>
      <c r="Y1275" s="114"/>
      <c r="Z1275" s="114"/>
      <c r="AA1275" s="305"/>
      <c r="AB1275" s="305"/>
      <c r="AC1275" s="305"/>
      <c r="AD1275" s="305"/>
      <c r="AE1275" s="305"/>
      <c r="AF1275" s="305"/>
      <c r="AG1275" s="305"/>
      <c r="AH1275" s="305"/>
      <c r="AI1275" s="305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/>
      <c r="BK1275" s="1"/>
      <c r="BL1275" s="1"/>
      <c r="BM1275" s="1"/>
      <c r="BN1275" s="1"/>
      <c r="BO1275" s="1"/>
      <c r="BP1275" s="1"/>
      <c r="BQ1275" s="1"/>
      <c r="BR1275" s="1"/>
      <c r="BS1275" s="1"/>
      <c r="BT1275" s="1"/>
      <c r="BU1275" s="1"/>
      <c r="BV1275" s="1"/>
      <c r="BW1275" s="1"/>
      <c r="BX1275" s="1"/>
      <c r="BY1275" s="1"/>
      <c r="BZ1275" s="1"/>
      <c r="CA1275" s="1"/>
      <c r="CB1275" s="1"/>
      <c r="CC1275" s="1"/>
      <c r="CD1275" s="1"/>
      <c r="CE1275" s="1"/>
      <c r="CF1275" s="1"/>
      <c r="CG1275" s="1"/>
      <c r="CH1275" s="1"/>
      <c r="CI1275" s="1"/>
      <c r="CJ1275" s="1"/>
      <c r="CK1275" s="1"/>
      <c r="CL1275" s="1"/>
      <c r="CM1275" s="1"/>
      <c r="CN1275" s="1"/>
      <c r="CO1275" s="1"/>
      <c r="CP1275" s="1"/>
      <c r="CQ1275" s="1"/>
      <c r="CR1275" s="1"/>
      <c r="CS1275" s="1"/>
      <c r="CT1275" s="1"/>
      <c r="CU1275" s="114"/>
      <c r="CV1275" s="1"/>
      <c r="CW1275" s="1"/>
      <c r="CX1275" s="1"/>
      <c r="CY1275" s="1"/>
      <c r="CZ1275" s="1"/>
      <c r="DA1275" s="1"/>
      <c r="DB1275" s="1"/>
      <c r="DC1275" s="1"/>
      <c r="DD1275" s="1"/>
      <c r="DE1275" s="1"/>
      <c r="DF1275" s="1"/>
      <c r="DG1275" s="1"/>
      <c r="DH1275" s="1"/>
      <c r="DI1275" s="1"/>
      <c r="DJ1275" s="1"/>
      <c r="DK1275" s="1"/>
      <c r="DL1275" s="1"/>
      <c r="DM1275" s="1"/>
      <c r="DN1275" s="1"/>
      <c r="DO1275" s="1"/>
      <c r="DP1275" s="1"/>
    </row>
    <row r="1276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14"/>
      <c r="X1276" s="114"/>
      <c r="Y1276" s="114"/>
      <c r="Z1276" s="114"/>
      <c r="AA1276" s="305"/>
      <c r="AB1276" s="305"/>
      <c r="AC1276" s="305"/>
      <c r="AD1276" s="305"/>
      <c r="AE1276" s="305"/>
      <c r="AF1276" s="305"/>
      <c r="AG1276" s="305"/>
      <c r="AH1276" s="305"/>
      <c r="AI1276" s="305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/>
      <c r="BK1276" s="1"/>
      <c r="BL1276" s="1"/>
      <c r="BM1276" s="1"/>
      <c r="BN1276" s="1"/>
      <c r="BO1276" s="1"/>
      <c r="BP1276" s="1"/>
      <c r="BQ1276" s="1"/>
      <c r="BR1276" s="1"/>
      <c r="BS1276" s="1"/>
      <c r="BT1276" s="1"/>
      <c r="BU1276" s="1"/>
      <c r="BV1276" s="1"/>
      <c r="BW1276" s="1"/>
      <c r="BX1276" s="1"/>
      <c r="BY1276" s="1"/>
      <c r="BZ1276" s="1"/>
      <c r="CA1276" s="1"/>
      <c r="CB1276" s="1"/>
      <c r="CC1276" s="1"/>
      <c r="CD1276" s="1"/>
      <c r="CE1276" s="1"/>
      <c r="CF1276" s="1"/>
      <c r="CG1276" s="1"/>
      <c r="CH1276" s="1"/>
      <c r="CI1276" s="1"/>
      <c r="CJ1276" s="1"/>
      <c r="CK1276" s="1"/>
      <c r="CL1276" s="1"/>
      <c r="CM1276" s="1"/>
      <c r="CN1276" s="1"/>
      <c r="CO1276" s="1"/>
      <c r="CP1276" s="1"/>
      <c r="CQ1276" s="1"/>
      <c r="CR1276" s="1"/>
      <c r="CS1276" s="1"/>
      <c r="CT1276" s="1"/>
      <c r="CU1276" s="114"/>
      <c r="CV1276" s="1"/>
      <c r="CW1276" s="1"/>
      <c r="CX1276" s="1"/>
      <c r="CY1276" s="1"/>
      <c r="CZ1276" s="1"/>
      <c r="DA1276" s="1"/>
      <c r="DB1276" s="1"/>
      <c r="DC1276" s="1"/>
      <c r="DD1276" s="1"/>
      <c r="DE1276" s="1"/>
      <c r="DF1276" s="1"/>
      <c r="DG1276" s="1"/>
      <c r="DH1276" s="1"/>
      <c r="DI1276" s="1"/>
      <c r="DJ1276" s="1"/>
      <c r="DK1276" s="1"/>
      <c r="DL1276" s="1"/>
      <c r="DM1276" s="1"/>
      <c r="DN1276" s="1"/>
      <c r="DO1276" s="1"/>
      <c r="DP1276" s="1"/>
    </row>
    <row r="1277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14"/>
      <c r="X1277" s="114"/>
      <c r="Y1277" s="114"/>
      <c r="Z1277" s="114"/>
      <c r="AA1277" s="305"/>
      <c r="AB1277" s="305"/>
      <c r="AC1277" s="305"/>
      <c r="AD1277" s="305"/>
      <c r="AE1277" s="305"/>
      <c r="AF1277" s="305"/>
      <c r="AG1277" s="305"/>
      <c r="AH1277" s="305"/>
      <c r="AI1277" s="305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/>
      <c r="BK1277" s="1"/>
      <c r="BL1277" s="1"/>
      <c r="BM1277" s="1"/>
      <c r="BN1277" s="1"/>
      <c r="BO1277" s="1"/>
      <c r="BP1277" s="1"/>
      <c r="BQ1277" s="1"/>
      <c r="BR1277" s="1"/>
      <c r="BS1277" s="1"/>
      <c r="BT1277" s="1"/>
      <c r="BU1277" s="1"/>
      <c r="BV1277" s="1"/>
      <c r="BW1277" s="1"/>
      <c r="BX1277" s="1"/>
      <c r="BY1277" s="1"/>
      <c r="BZ1277" s="1"/>
      <c r="CA1277" s="1"/>
      <c r="CB1277" s="1"/>
      <c r="CC1277" s="1"/>
      <c r="CD1277" s="1"/>
      <c r="CE1277" s="1"/>
      <c r="CF1277" s="1"/>
      <c r="CG1277" s="1"/>
      <c r="CH1277" s="1"/>
      <c r="CI1277" s="1"/>
      <c r="CJ1277" s="1"/>
      <c r="CK1277" s="1"/>
      <c r="CL1277" s="1"/>
      <c r="CM1277" s="1"/>
      <c r="CN1277" s="1"/>
      <c r="CO1277" s="1"/>
      <c r="CP1277" s="1"/>
      <c r="CQ1277" s="1"/>
      <c r="CR1277" s="1"/>
      <c r="CS1277" s="1"/>
      <c r="CT1277" s="1"/>
      <c r="CU1277" s="114"/>
      <c r="CV1277" s="1"/>
      <c r="CW1277" s="1"/>
      <c r="CX1277" s="1"/>
      <c r="CY1277" s="1"/>
      <c r="CZ1277" s="1"/>
      <c r="DA1277" s="1"/>
      <c r="DB1277" s="1"/>
      <c r="DC1277" s="1"/>
      <c r="DD1277" s="1"/>
      <c r="DE1277" s="1"/>
      <c r="DF1277" s="1"/>
      <c r="DG1277" s="1"/>
      <c r="DH1277" s="1"/>
      <c r="DI1277" s="1"/>
      <c r="DJ1277" s="1"/>
      <c r="DK1277" s="1"/>
      <c r="DL1277" s="1"/>
      <c r="DM1277" s="1"/>
      <c r="DN1277" s="1"/>
      <c r="DO1277" s="1"/>
      <c r="DP1277" s="1"/>
    </row>
    <row r="1278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14"/>
      <c r="X1278" s="114"/>
      <c r="Y1278" s="114"/>
      <c r="Z1278" s="114"/>
      <c r="AA1278" s="305"/>
      <c r="AB1278" s="305"/>
      <c r="AC1278" s="305"/>
      <c r="AD1278" s="305"/>
      <c r="AE1278" s="305"/>
      <c r="AF1278" s="305"/>
      <c r="AG1278" s="305"/>
      <c r="AH1278" s="305"/>
      <c r="AI1278" s="305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  <c r="BN1278" s="1"/>
      <c r="BO1278" s="1"/>
      <c r="BP1278" s="1"/>
      <c r="BQ1278" s="1"/>
      <c r="BR1278" s="1"/>
      <c r="BS1278" s="1"/>
      <c r="BT1278" s="1"/>
      <c r="BU1278" s="1"/>
      <c r="BV1278" s="1"/>
      <c r="BW1278" s="1"/>
      <c r="BX1278" s="1"/>
      <c r="BY1278" s="1"/>
      <c r="BZ1278" s="1"/>
      <c r="CA1278" s="1"/>
      <c r="CB1278" s="1"/>
      <c r="CC1278" s="1"/>
      <c r="CD1278" s="1"/>
      <c r="CE1278" s="1"/>
      <c r="CF1278" s="1"/>
      <c r="CG1278" s="1"/>
      <c r="CH1278" s="1"/>
      <c r="CI1278" s="1"/>
      <c r="CJ1278" s="1"/>
      <c r="CK1278" s="1"/>
      <c r="CL1278" s="1"/>
      <c r="CM1278" s="1"/>
      <c r="CN1278" s="1"/>
      <c r="CO1278" s="1"/>
      <c r="CP1278" s="1"/>
      <c r="CQ1278" s="1"/>
      <c r="CR1278" s="1"/>
      <c r="CS1278" s="1"/>
      <c r="CT1278" s="1"/>
      <c r="CU1278" s="114"/>
      <c r="CV1278" s="1"/>
      <c r="CW1278" s="1"/>
      <c r="CX1278" s="1"/>
      <c r="CY1278" s="1"/>
      <c r="CZ1278" s="1"/>
      <c r="DA1278" s="1"/>
      <c r="DB1278" s="1"/>
      <c r="DC1278" s="1"/>
      <c r="DD1278" s="1"/>
      <c r="DE1278" s="1"/>
      <c r="DF1278" s="1"/>
      <c r="DG1278" s="1"/>
      <c r="DH1278" s="1"/>
      <c r="DI1278" s="1"/>
      <c r="DJ1278" s="1"/>
      <c r="DK1278" s="1"/>
      <c r="DL1278" s="1"/>
      <c r="DM1278" s="1"/>
      <c r="DN1278" s="1"/>
      <c r="DO1278" s="1"/>
      <c r="DP1278" s="1"/>
    </row>
    <row r="1279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14"/>
      <c r="X1279" s="114"/>
      <c r="Y1279" s="114"/>
      <c r="Z1279" s="114"/>
      <c r="AA1279" s="305"/>
      <c r="AB1279" s="305"/>
      <c r="AC1279" s="305"/>
      <c r="AD1279" s="305"/>
      <c r="AE1279" s="305"/>
      <c r="AF1279" s="305"/>
      <c r="AG1279" s="305"/>
      <c r="AH1279" s="305"/>
      <c r="AI1279" s="305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  <c r="BN1279" s="1"/>
      <c r="BO1279" s="1"/>
      <c r="BP1279" s="1"/>
      <c r="BQ1279" s="1"/>
      <c r="BR1279" s="1"/>
      <c r="BS1279" s="1"/>
      <c r="BT1279" s="1"/>
      <c r="BU1279" s="1"/>
      <c r="BV1279" s="1"/>
      <c r="BW1279" s="1"/>
      <c r="BX1279" s="1"/>
      <c r="BY1279" s="1"/>
      <c r="BZ1279" s="1"/>
      <c r="CA1279" s="1"/>
      <c r="CB1279" s="1"/>
      <c r="CC1279" s="1"/>
      <c r="CD1279" s="1"/>
      <c r="CE1279" s="1"/>
      <c r="CF1279" s="1"/>
      <c r="CG1279" s="1"/>
      <c r="CH1279" s="1"/>
      <c r="CI1279" s="1"/>
      <c r="CJ1279" s="1"/>
      <c r="CK1279" s="1"/>
      <c r="CL1279" s="1"/>
      <c r="CM1279" s="1"/>
      <c r="CN1279" s="1"/>
      <c r="CO1279" s="1"/>
      <c r="CP1279" s="1"/>
      <c r="CQ1279" s="1"/>
      <c r="CR1279" s="1"/>
      <c r="CS1279" s="1"/>
      <c r="CT1279" s="1"/>
      <c r="CU1279" s="114"/>
      <c r="CV1279" s="1"/>
      <c r="CW1279" s="1"/>
      <c r="CX1279" s="1"/>
      <c r="CY1279" s="1"/>
      <c r="CZ1279" s="1"/>
      <c r="DA1279" s="1"/>
      <c r="DB1279" s="1"/>
      <c r="DC1279" s="1"/>
      <c r="DD1279" s="1"/>
      <c r="DE1279" s="1"/>
      <c r="DF1279" s="1"/>
      <c r="DG1279" s="1"/>
      <c r="DH1279" s="1"/>
      <c r="DI1279" s="1"/>
      <c r="DJ1279" s="1"/>
      <c r="DK1279" s="1"/>
      <c r="DL1279" s="1"/>
      <c r="DM1279" s="1"/>
      <c r="DN1279" s="1"/>
      <c r="DO1279" s="1"/>
      <c r="DP1279" s="1"/>
    </row>
    <row r="1280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14"/>
      <c r="X1280" s="114"/>
      <c r="Y1280" s="114"/>
      <c r="Z1280" s="114"/>
      <c r="AA1280" s="305"/>
      <c r="AB1280" s="305"/>
      <c r="AC1280" s="305"/>
      <c r="AD1280" s="305"/>
      <c r="AE1280" s="305"/>
      <c r="AF1280" s="305"/>
      <c r="AG1280" s="305"/>
      <c r="AH1280" s="305"/>
      <c r="AI1280" s="305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/>
      <c r="BK1280" s="1"/>
      <c r="BL1280" s="1"/>
      <c r="BM1280" s="1"/>
      <c r="BN1280" s="1"/>
      <c r="BO1280" s="1"/>
      <c r="BP1280" s="1"/>
      <c r="BQ1280" s="1"/>
      <c r="BR1280" s="1"/>
      <c r="BS1280" s="1"/>
      <c r="BT1280" s="1"/>
      <c r="BU1280" s="1"/>
      <c r="BV1280" s="1"/>
      <c r="BW1280" s="1"/>
      <c r="BX1280" s="1"/>
      <c r="BY1280" s="1"/>
      <c r="BZ1280" s="1"/>
      <c r="CA1280" s="1"/>
      <c r="CB1280" s="1"/>
      <c r="CC1280" s="1"/>
      <c r="CD1280" s="1"/>
      <c r="CE1280" s="1"/>
      <c r="CF1280" s="1"/>
      <c r="CG1280" s="1"/>
      <c r="CH1280" s="1"/>
      <c r="CI1280" s="1"/>
      <c r="CJ1280" s="1"/>
      <c r="CK1280" s="1"/>
      <c r="CL1280" s="1"/>
      <c r="CM1280" s="1"/>
      <c r="CN1280" s="1"/>
      <c r="CO1280" s="1"/>
      <c r="CP1280" s="1"/>
      <c r="CQ1280" s="1"/>
      <c r="CR1280" s="1"/>
      <c r="CS1280" s="1"/>
      <c r="CT1280" s="1"/>
      <c r="CU1280" s="114"/>
      <c r="CV1280" s="1"/>
      <c r="CW1280" s="1"/>
      <c r="CX1280" s="1"/>
      <c r="CY1280" s="1"/>
      <c r="CZ1280" s="1"/>
      <c r="DA1280" s="1"/>
      <c r="DB1280" s="1"/>
      <c r="DC1280" s="1"/>
      <c r="DD1280" s="1"/>
      <c r="DE1280" s="1"/>
      <c r="DF1280" s="1"/>
      <c r="DG1280" s="1"/>
      <c r="DH1280" s="1"/>
      <c r="DI1280" s="1"/>
      <c r="DJ1280" s="1"/>
      <c r="DK1280" s="1"/>
      <c r="DL1280" s="1"/>
      <c r="DM1280" s="1"/>
      <c r="DN1280" s="1"/>
      <c r="DO1280" s="1"/>
      <c r="DP1280" s="1"/>
    </row>
    <row r="1281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14"/>
      <c r="X1281" s="114"/>
      <c r="Y1281" s="114"/>
      <c r="Z1281" s="114"/>
      <c r="AA1281" s="305"/>
      <c r="AB1281" s="305"/>
      <c r="AC1281" s="305"/>
      <c r="AD1281" s="305"/>
      <c r="AE1281" s="305"/>
      <c r="AF1281" s="305"/>
      <c r="AG1281" s="305"/>
      <c r="AH1281" s="305"/>
      <c r="AI1281" s="305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  <c r="BN1281" s="1"/>
      <c r="BO1281" s="1"/>
      <c r="BP1281" s="1"/>
      <c r="BQ1281" s="1"/>
      <c r="BR1281" s="1"/>
      <c r="BS1281" s="1"/>
      <c r="BT1281" s="1"/>
      <c r="BU1281" s="1"/>
      <c r="BV1281" s="1"/>
      <c r="BW1281" s="1"/>
      <c r="BX1281" s="1"/>
      <c r="BY1281" s="1"/>
      <c r="BZ1281" s="1"/>
      <c r="CA1281" s="1"/>
      <c r="CB1281" s="1"/>
      <c r="CC1281" s="1"/>
      <c r="CD1281" s="1"/>
      <c r="CE1281" s="1"/>
      <c r="CF1281" s="1"/>
      <c r="CG1281" s="1"/>
      <c r="CH1281" s="1"/>
      <c r="CI1281" s="1"/>
      <c r="CJ1281" s="1"/>
      <c r="CK1281" s="1"/>
      <c r="CL1281" s="1"/>
      <c r="CM1281" s="1"/>
      <c r="CN1281" s="1"/>
      <c r="CO1281" s="1"/>
      <c r="CP1281" s="1"/>
      <c r="CQ1281" s="1"/>
      <c r="CR1281" s="1"/>
      <c r="CS1281" s="1"/>
      <c r="CT1281" s="1"/>
      <c r="CU1281" s="114"/>
      <c r="CV1281" s="1"/>
      <c r="CW1281" s="1"/>
      <c r="CX1281" s="1"/>
      <c r="CY1281" s="1"/>
      <c r="CZ1281" s="1"/>
      <c r="DA1281" s="1"/>
      <c r="DB1281" s="1"/>
      <c r="DC1281" s="1"/>
      <c r="DD1281" s="1"/>
      <c r="DE1281" s="1"/>
      <c r="DF1281" s="1"/>
      <c r="DG1281" s="1"/>
      <c r="DH1281" s="1"/>
      <c r="DI1281" s="1"/>
      <c r="DJ1281" s="1"/>
      <c r="DK1281" s="1"/>
      <c r="DL1281" s="1"/>
      <c r="DM1281" s="1"/>
      <c r="DN1281" s="1"/>
      <c r="DO1281" s="1"/>
      <c r="DP1281" s="1"/>
    </row>
    <row r="1282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14"/>
      <c r="X1282" s="114"/>
      <c r="Y1282" s="114"/>
      <c r="Z1282" s="114"/>
      <c r="AA1282" s="305"/>
      <c r="AB1282" s="305"/>
      <c r="AC1282" s="305"/>
      <c r="AD1282" s="305"/>
      <c r="AE1282" s="305"/>
      <c r="AF1282" s="305"/>
      <c r="AG1282" s="305"/>
      <c r="AH1282" s="305"/>
      <c r="AI1282" s="305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  <c r="BN1282" s="1"/>
      <c r="BO1282" s="1"/>
      <c r="BP1282" s="1"/>
      <c r="BQ1282" s="1"/>
      <c r="BR1282" s="1"/>
      <c r="BS1282" s="1"/>
      <c r="BT1282" s="1"/>
      <c r="BU1282" s="1"/>
      <c r="BV1282" s="1"/>
      <c r="BW1282" s="1"/>
      <c r="BX1282" s="1"/>
      <c r="BY1282" s="1"/>
      <c r="BZ1282" s="1"/>
      <c r="CA1282" s="1"/>
      <c r="CB1282" s="1"/>
      <c r="CC1282" s="1"/>
      <c r="CD1282" s="1"/>
      <c r="CE1282" s="1"/>
      <c r="CF1282" s="1"/>
      <c r="CG1282" s="1"/>
      <c r="CH1282" s="1"/>
      <c r="CI1282" s="1"/>
      <c r="CJ1282" s="1"/>
      <c r="CK1282" s="1"/>
      <c r="CL1282" s="1"/>
      <c r="CM1282" s="1"/>
      <c r="CN1282" s="1"/>
      <c r="CO1282" s="1"/>
      <c r="CP1282" s="1"/>
      <c r="CQ1282" s="1"/>
      <c r="CR1282" s="1"/>
      <c r="CS1282" s="1"/>
      <c r="CT1282" s="1"/>
      <c r="CU1282" s="114"/>
      <c r="CV1282" s="1"/>
      <c r="CW1282" s="1"/>
      <c r="CX1282" s="1"/>
      <c r="CY1282" s="1"/>
      <c r="CZ1282" s="1"/>
      <c r="DA1282" s="1"/>
      <c r="DB1282" s="1"/>
      <c r="DC1282" s="1"/>
      <c r="DD1282" s="1"/>
      <c r="DE1282" s="1"/>
      <c r="DF1282" s="1"/>
      <c r="DG1282" s="1"/>
      <c r="DH1282" s="1"/>
      <c r="DI1282" s="1"/>
      <c r="DJ1282" s="1"/>
      <c r="DK1282" s="1"/>
      <c r="DL1282" s="1"/>
      <c r="DM1282" s="1"/>
      <c r="DN1282" s="1"/>
      <c r="DO1282" s="1"/>
      <c r="DP1282" s="1"/>
    </row>
    <row r="128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14"/>
      <c r="X1283" s="114"/>
      <c r="Y1283" s="114"/>
      <c r="Z1283" s="114"/>
      <c r="AA1283" s="305"/>
      <c r="AB1283" s="305"/>
      <c r="AC1283" s="305"/>
      <c r="AD1283" s="305"/>
      <c r="AE1283" s="305"/>
      <c r="AF1283" s="305"/>
      <c r="AG1283" s="305"/>
      <c r="AH1283" s="305"/>
      <c r="AI1283" s="305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/>
      <c r="BK1283" s="1"/>
      <c r="BL1283" s="1"/>
      <c r="BM1283" s="1"/>
      <c r="BN1283" s="1"/>
      <c r="BO1283" s="1"/>
      <c r="BP1283" s="1"/>
      <c r="BQ1283" s="1"/>
      <c r="BR1283" s="1"/>
      <c r="BS1283" s="1"/>
      <c r="BT1283" s="1"/>
      <c r="BU1283" s="1"/>
      <c r="BV1283" s="1"/>
      <c r="BW1283" s="1"/>
      <c r="BX1283" s="1"/>
      <c r="BY1283" s="1"/>
      <c r="BZ1283" s="1"/>
      <c r="CA1283" s="1"/>
      <c r="CB1283" s="1"/>
      <c r="CC1283" s="1"/>
      <c r="CD1283" s="1"/>
      <c r="CE1283" s="1"/>
      <c r="CF1283" s="1"/>
      <c r="CG1283" s="1"/>
      <c r="CH1283" s="1"/>
      <c r="CI1283" s="1"/>
      <c r="CJ1283" s="1"/>
      <c r="CK1283" s="1"/>
      <c r="CL1283" s="1"/>
      <c r="CM1283" s="1"/>
      <c r="CN1283" s="1"/>
      <c r="CO1283" s="1"/>
      <c r="CP1283" s="1"/>
      <c r="CQ1283" s="1"/>
      <c r="CR1283" s="1"/>
      <c r="CS1283" s="1"/>
      <c r="CT1283" s="1"/>
      <c r="CU1283" s="114"/>
      <c r="CV1283" s="1"/>
      <c r="CW1283" s="1"/>
      <c r="CX1283" s="1"/>
      <c r="CY1283" s="1"/>
      <c r="CZ1283" s="1"/>
      <c r="DA1283" s="1"/>
      <c r="DB1283" s="1"/>
      <c r="DC1283" s="1"/>
      <c r="DD1283" s="1"/>
      <c r="DE1283" s="1"/>
      <c r="DF1283" s="1"/>
      <c r="DG1283" s="1"/>
      <c r="DH1283" s="1"/>
      <c r="DI1283" s="1"/>
      <c r="DJ1283" s="1"/>
      <c r="DK1283" s="1"/>
      <c r="DL1283" s="1"/>
      <c r="DM1283" s="1"/>
      <c r="DN1283" s="1"/>
      <c r="DO1283" s="1"/>
      <c r="DP1283" s="1"/>
    </row>
    <row r="1284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14"/>
      <c r="X1284" s="114"/>
      <c r="Y1284" s="114"/>
      <c r="Z1284" s="114"/>
      <c r="AA1284" s="305"/>
      <c r="AB1284" s="305"/>
      <c r="AC1284" s="305"/>
      <c r="AD1284" s="305"/>
      <c r="AE1284" s="305"/>
      <c r="AF1284" s="305"/>
      <c r="AG1284" s="305"/>
      <c r="AH1284" s="305"/>
      <c r="AI1284" s="305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/>
      <c r="BK1284" s="1"/>
      <c r="BL1284" s="1"/>
      <c r="BM1284" s="1"/>
      <c r="BN1284" s="1"/>
      <c r="BO1284" s="1"/>
      <c r="BP1284" s="1"/>
      <c r="BQ1284" s="1"/>
      <c r="BR1284" s="1"/>
      <c r="BS1284" s="1"/>
      <c r="BT1284" s="1"/>
      <c r="BU1284" s="1"/>
      <c r="BV1284" s="1"/>
      <c r="BW1284" s="1"/>
      <c r="BX1284" s="1"/>
      <c r="BY1284" s="1"/>
      <c r="BZ1284" s="1"/>
      <c r="CA1284" s="1"/>
      <c r="CB1284" s="1"/>
      <c r="CC1284" s="1"/>
      <c r="CD1284" s="1"/>
      <c r="CE1284" s="1"/>
      <c r="CF1284" s="1"/>
      <c r="CG1284" s="1"/>
      <c r="CH1284" s="1"/>
      <c r="CI1284" s="1"/>
      <c r="CJ1284" s="1"/>
      <c r="CK1284" s="1"/>
      <c r="CL1284" s="1"/>
      <c r="CM1284" s="1"/>
      <c r="CN1284" s="1"/>
      <c r="CO1284" s="1"/>
      <c r="CP1284" s="1"/>
      <c r="CQ1284" s="1"/>
      <c r="CR1284" s="1"/>
      <c r="CS1284" s="1"/>
      <c r="CT1284" s="1"/>
      <c r="CU1284" s="114"/>
      <c r="CV1284" s="1"/>
      <c r="CW1284" s="1"/>
      <c r="CX1284" s="1"/>
      <c r="CY1284" s="1"/>
      <c r="CZ1284" s="1"/>
      <c r="DA1284" s="1"/>
      <c r="DB1284" s="1"/>
      <c r="DC1284" s="1"/>
      <c r="DD1284" s="1"/>
      <c r="DE1284" s="1"/>
      <c r="DF1284" s="1"/>
      <c r="DG1284" s="1"/>
      <c r="DH1284" s="1"/>
      <c r="DI1284" s="1"/>
      <c r="DJ1284" s="1"/>
      <c r="DK1284" s="1"/>
      <c r="DL1284" s="1"/>
      <c r="DM1284" s="1"/>
      <c r="DN1284" s="1"/>
      <c r="DO1284" s="1"/>
      <c r="DP1284" s="1"/>
    </row>
    <row r="128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14"/>
      <c r="X1285" s="114"/>
      <c r="Y1285" s="114"/>
      <c r="Z1285" s="114"/>
      <c r="AA1285" s="305"/>
      <c r="AB1285" s="305"/>
      <c r="AC1285" s="305"/>
      <c r="AD1285" s="305"/>
      <c r="AE1285" s="305"/>
      <c r="AF1285" s="305"/>
      <c r="AG1285" s="305"/>
      <c r="AH1285" s="305"/>
      <c r="AI1285" s="305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  <c r="BN1285" s="1"/>
      <c r="BO1285" s="1"/>
      <c r="BP1285" s="1"/>
      <c r="BQ1285" s="1"/>
      <c r="BR1285" s="1"/>
      <c r="BS1285" s="1"/>
      <c r="BT1285" s="1"/>
      <c r="BU1285" s="1"/>
      <c r="BV1285" s="1"/>
      <c r="BW1285" s="1"/>
      <c r="BX1285" s="1"/>
      <c r="BY1285" s="1"/>
      <c r="BZ1285" s="1"/>
      <c r="CA1285" s="1"/>
      <c r="CB1285" s="1"/>
      <c r="CC1285" s="1"/>
      <c r="CD1285" s="1"/>
      <c r="CE1285" s="1"/>
      <c r="CF1285" s="1"/>
      <c r="CG1285" s="1"/>
      <c r="CH1285" s="1"/>
      <c r="CI1285" s="1"/>
      <c r="CJ1285" s="1"/>
      <c r="CK1285" s="1"/>
      <c r="CL1285" s="1"/>
      <c r="CM1285" s="1"/>
      <c r="CN1285" s="1"/>
      <c r="CO1285" s="1"/>
      <c r="CP1285" s="1"/>
      <c r="CQ1285" s="1"/>
      <c r="CR1285" s="1"/>
      <c r="CS1285" s="1"/>
      <c r="CT1285" s="1"/>
      <c r="CU1285" s="114"/>
      <c r="CV1285" s="1"/>
      <c r="CW1285" s="1"/>
      <c r="CX1285" s="1"/>
      <c r="CY1285" s="1"/>
      <c r="CZ1285" s="1"/>
      <c r="DA1285" s="1"/>
      <c r="DB1285" s="1"/>
      <c r="DC1285" s="1"/>
      <c r="DD1285" s="1"/>
      <c r="DE1285" s="1"/>
      <c r="DF1285" s="1"/>
      <c r="DG1285" s="1"/>
      <c r="DH1285" s="1"/>
      <c r="DI1285" s="1"/>
      <c r="DJ1285" s="1"/>
      <c r="DK1285" s="1"/>
      <c r="DL1285" s="1"/>
      <c r="DM1285" s="1"/>
      <c r="DN1285" s="1"/>
      <c r="DO1285" s="1"/>
      <c r="DP1285" s="1"/>
    </row>
    <row r="1286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14"/>
      <c r="X1286" s="114"/>
      <c r="Y1286" s="114"/>
      <c r="Z1286" s="114"/>
      <c r="AA1286" s="305"/>
      <c r="AB1286" s="305"/>
      <c r="AC1286" s="305"/>
      <c r="AD1286" s="305"/>
      <c r="AE1286" s="305"/>
      <c r="AF1286" s="305"/>
      <c r="AG1286" s="305"/>
      <c r="AH1286" s="305"/>
      <c r="AI1286" s="305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  <c r="BN1286" s="1"/>
      <c r="BO1286" s="1"/>
      <c r="BP1286" s="1"/>
      <c r="BQ1286" s="1"/>
      <c r="BR1286" s="1"/>
      <c r="BS1286" s="1"/>
      <c r="BT1286" s="1"/>
      <c r="BU1286" s="1"/>
      <c r="BV1286" s="1"/>
      <c r="BW1286" s="1"/>
      <c r="BX1286" s="1"/>
      <c r="BY1286" s="1"/>
      <c r="BZ1286" s="1"/>
      <c r="CA1286" s="1"/>
      <c r="CB1286" s="1"/>
      <c r="CC1286" s="1"/>
      <c r="CD1286" s="1"/>
      <c r="CE1286" s="1"/>
      <c r="CF1286" s="1"/>
      <c r="CG1286" s="1"/>
      <c r="CH1286" s="1"/>
      <c r="CI1286" s="1"/>
      <c r="CJ1286" s="1"/>
      <c r="CK1286" s="1"/>
      <c r="CL1286" s="1"/>
      <c r="CM1286" s="1"/>
      <c r="CN1286" s="1"/>
      <c r="CO1286" s="1"/>
      <c r="CP1286" s="1"/>
      <c r="CQ1286" s="1"/>
      <c r="CR1286" s="1"/>
      <c r="CS1286" s="1"/>
      <c r="CT1286" s="1"/>
      <c r="CU1286" s="114"/>
      <c r="CV1286" s="1"/>
      <c r="CW1286" s="1"/>
      <c r="CX1286" s="1"/>
      <c r="CY1286" s="1"/>
      <c r="CZ1286" s="1"/>
      <c r="DA1286" s="1"/>
      <c r="DB1286" s="1"/>
      <c r="DC1286" s="1"/>
      <c r="DD1286" s="1"/>
      <c r="DE1286" s="1"/>
      <c r="DF1286" s="1"/>
      <c r="DG1286" s="1"/>
      <c r="DH1286" s="1"/>
      <c r="DI1286" s="1"/>
      <c r="DJ1286" s="1"/>
      <c r="DK1286" s="1"/>
      <c r="DL1286" s="1"/>
      <c r="DM1286" s="1"/>
      <c r="DN1286" s="1"/>
      <c r="DO1286" s="1"/>
      <c r="DP1286" s="1"/>
    </row>
    <row r="1287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14"/>
      <c r="X1287" s="114"/>
      <c r="Y1287" s="114"/>
      <c r="Z1287" s="114"/>
      <c r="AA1287" s="305"/>
      <c r="AB1287" s="305"/>
      <c r="AC1287" s="305"/>
      <c r="AD1287" s="305"/>
      <c r="AE1287" s="305"/>
      <c r="AF1287" s="305"/>
      <c r="AG1287" s="305"/>
      <c r="AH1287" s="305"/>
      <c r="AI1287" s="305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/>
      <c r="BK1287" s="1"/>
      <c r="BL1287" s="1"/>
      <c r="BM1287" s="1"/>
      <c r="BN1287" s="1"/>
      <c r="BO1287" s="1"/>
      <c r="BP1287" s="1"/>
      <c r="BQ1287" s="1"/>
      <c r="BR1287" s="1"/>
      <c r="BS1287" s="1"/>
      <c r="BT1287" s="1"/>
      <c r="BU1287" s="1"/>
      <c r="BV1287" s="1"/>
      <c r="BW1287" s="1"/>
      <c r="BX1287" s="1"/>
      <c r="BY1287" s="1"/>
      <c r="BZ1287" s="1"/>
      <c r="CA1287" s="1"/>
      <c r="CB1287" s="1"/>
      <c r="CC1287" s="1"/>
      <c r="CD1287" s="1"/>
      <c r="CE1287" s="1"/>
      <c r="CF1287" s="1"/>
      <c r="CG1287" s="1"/>
      <c r="CH1287" s="1"/>
      <c r="CI1287" s="1"/>
      <c r="CJ1287" s="1"/>
      <c r="CK1287" s="1"/>
      <c r="CL1287" s="1"/>
      <c r="CM1287" s="1"/>
      <c r="CN1287" s="1"/>
      <c r="CO1287" s="1"/>
      <c r="CP1287" s="1"/>
      <c r="CQ1287" s="1"/>
      <c r="CR1287" s="1"/>
      <c r="CS1287" s="1"/>
      <c r="CT1287" s="1"/>
      <c r="CU1287" s="114"/>
      <c r="CV1287" s="1"/>
      <c r="CW1287" s="1"/>
      <c r="CX1287" s="1"/>
      <c r="CY1287" s="1"/>
      <c r="CZ1287" s="1"/>
      <c r="DA1287" s="1"/>
      <c r="DB1287" s="1"/>
      <c r="DC1287" s="1"/>
      <c r="DD1287" s="1"/>
      <c r="DE1287" s="1"/>
      <c r="DF1287" s="1"/>
      <c r="DG1287" s="1"/>
      <c r="DH1287" s="1"/>
      <c r="DI1287" s="1"/>
      <c r="DJ1287" s="1"/>
      <c r="DK1287" s="1"/>
      <c r="DL1287" s="1"/>
      <c r="DM1287" s="1"/>
      <c r="DN1287" s="1"/>
      <c r="DO1287" s="1"/>
      <c r="DP1287" s="1"/>
    </row>
    <row r="1288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14"/>
      <c r="X1288" s="114"/>
      <c r="Y1288" s="114"/>
      <c r="Z1288" s="114"/>
      <c r="AA1288" s="305"/>
      <c r="AB1288" s="305"/>
      <c r="AC1288" s="305"/>
      <c r="AD1288" s="305"/>
      <c r="AE1288" s="305"/>
      <c r="AF1288" s="305"/>
      <c r="AG1288" s="305"/>
      <c r="AH1288" s="305"/>
      <c r="AI1288" s="305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  <c r="BN1288" s="1"/>
      <c r="BO1288" s="1"/>
      <c r="BP1288" s="1"/>
      <c r="BQ1288" s="1"/>
      <c r="BR1288" s="1"/>
      <c r="BS1288" s="1"/>
      <c r="BT1288" s="1"/>
      <c r="BU1288" s="1"/>
      <c r="BV1288" s="1"/>
      <c r="BW1288" s="1"/>
      <c r="BX1288" s="1"/>
      <c r="BY1288" s="1"/>
      <c r="BZ1288" s="1"/>
      <c r="CA1288" s="1"/>
      <c r="CB1288" s="1"/>
      <c r="CC1288" s="1"/>
      <c r="CD1288" s="1"/>
      <c r="CE1288" s="1"/>
      <c r="CF1288" s="1"/>
      <c r="CG1288" s="1"/>
      <c r="CH1288" s="1"/>
      <c r="CI1288" s="1"/>
      <c r="CJ1288" s="1"/>
      <c r="CK1288" s="1"/>
      <c r="CL1288" s="1"/>
      <c r="CM1288" s="1"/>
      <c r="CN1288" s="1"/>
      <c r="CO1288" s="1"/>
      <c r="CP1288" s="1"/>
      <c r="CQ1288" s="1"/>
      <c r="CR1288" s="1"/>
      <c r="CS1288" s="1"/>
      <c r="CT1288" s="1"/>
      <c r="CU1288" s="114"/>
      <c r="CV1288" s="1"/>
      <c r="CW1288" s="1"/>
      <c r="CX1288" s="1"/>
      <c r="CY1288" s="1"/>
      <c r="CZ1288" s="1"/>
      <c r="DA1288" s="1"/>
      <c r="DB1288" s="1"/>
      <c r="DC1288" s="1"/>
      <c r="DD1288" s="1"/>
      <c r="DE1288" s="1"/>
      <c r="DF1288" s="1"/>
      <c r="DG1288" s="1"/>
      <c r="DH1288" s="1"/>
      <c r="DI1288" s="1"/>
      <c r="DJ1288" s="1"/>
      <c r="DK1288" s="1"/>
      <c r="DL1288" s="1"/>
      <c r="DM1288" s="1"/>
      <c r="DN1288" s="1"/>
      <c r="DO1288" s="1"/>
      <c r="DP1288" s="1"/>
    </row>
    <row r="1289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14"/>
      <c r="X1289" s="114"/>
      <c r="Y1289" s="114"/>
      <c r="Z1289" s="114"/>
      <c r="AA1289" s="305"/>
      <c r="AB1289" s="305"/>
      <c r="AC1289" s="305"/>
      <c r="AD1289" s="305"/>
      <c r="AE1289" s="305"/>
      <c r="AF1289" s="305"/>
      <c r="AG1289" s="305"/>
      <c r="AH1289" s="305"/>
      <c r="AI1289" s="305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/>
      <c r="BK1289" s="1"/>
      <c r="BL1289" s="1"/>
      <c r="BM1289" s="1"/>
      <c r="BN1289" s="1"/>
      <c r="BO1289" s="1"/>
      <c r="BP1289" s="1"/>
      <c r="BQ1289" s="1"/>
      <c r="BR1289" s="1"/>
      <c r="BS1289" s="1"/>
      <c r="BT1289" s="1"/>
      <c r="BU1289" s="1"/>
      <c r="BV1289" s="1"/>
      <c r="BW1289" s="1"/>
      <c r="BX1289" s="1"/>
      <c r="BY1289" s="1"/>
      <c r="BZ1289" s="1"/>
      <c r="CA1289" s="1"/>
      <c r="CB1289" s="1"/>
      <c r="CC1289" s="1"/>
      <c r="CD1289" s="1"/>
      <c r="CE1289" s="1"/>
      <c r="CF1289" s="1"/>
      <c r="CG1289" s="1"/>
      <c r="CH1289" s="1"/>
      <c r="CI1289" s="1"/>
      <c r="CJ1289" s="1"/>
      <c r="CK1289" s="1"/>
      <c r="CL1289" s="1"/>
      <c r="CM1289" s="1"/>
      <c r="CN1289" s="1"/>
      <c r="CO1289" s="1"/>
      <c r="CP1289" s="1"/>
      <c r="CQ1289" s="1"/>
      <c r="CR1289" s="1"/>
      <c r="CS1289" s="1"/>
      <c r="CT1289" s="1"/>
      <c r="CU1289" s="114"/>
      <c r="CV1289" s="1"/>
      <c r="CW1289" s="1"/>
      <c r="CX1289" s="1"/>
      <c r="CY1289" s="1"/>
      <c r="CZ1289" s="1"/>
      <c r="DA1289" s="1"/>
      <c r="DB1289" s="1"/>
      <c r="DC1289" s="1"/>
      <c r="DD1289" s="1"/>
      <c r="DE1289" s="1"/>
      <c r="DF1289" s="1"/>
      <c r="DG1289" s="1"/>
      <c r="DH1289" s="1"/>
      <c r="DI1289" s="1"/>
      <c r="DJ1289" s="1"/>
      <c r="DK1289" s="1"/>
      <c r="DL1289" s="1"/>
      <c r="DM1289" s="1"/>
      <c r="DN1289" s="1"/>
      <c r="DO1289" s="1"/>
      <c r="DP1289" s="1"/>
    </row>
    <row r="1290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14"/>
      <c r="X1290" s="114"/>
      <c r="Y1290" s="114"/>
      <c r="Z1290" s="114"/>
      <c r="AA1290" s="305"/>
      <c r="AB1290" s="305"/>
      <c r="AC1290" s="305"/>
      <c r="AD1290" s="305"/>
      <c r="AE1290" s="305"/>
      <c r="AF1290" s="305"/>
      <c r="AG1290" s="305"/>
      <c r="AH1290" s="305"/>
      <c r="AI1290" s="305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  <c r="BN1290" s="1"/>
      <c r="BO1290" s="1"/>
      <c r="BP1290" s="1"/>
      <c r="BQ1290" s="1"/>
      <c r="BR1290" s="1"/>
      <c r="BS1290" s="1"/>
      <c r="BT1290" s="1"/>
      <c r="BU1290" s="1"/>
      <c r="BV1290" s="1"/>
      <c r="BW1290" s="1"/>
      <c r="BX1290" s="1"/>
      <c r="BY1290" s="1"/>
      <c r="BZ1290" s="1"/>
      <c r="CA1290" s="1"/>
      <c r="CB1290" s="1"/>
      <c r="CC1290" s="1"/>
      <c r="CD1290" s="1"/>
      <c r="CE1290" s="1"/>
      <c r="CF1290" s="1"/>
      <c r="CG1290" s="1"/>
      <c r="CH1290" s="1"/>
      <c r="CI1290" s="1"/>
      <c r="CJ1290" s="1"/>
      <c r="CK1290" s="1"/>
      <c r="CL1290" s="1"/>
      <c r="CM1290" s="1"/>
      <c r="CN1290" s="1"/>
      <c r="CO1290" s="1"/>
      <c r="CP1290" s="1"/>
      <c r="CQ1290" s="1"/>
      <c r="CR1290" s="1"/>
      <c r="CS1290" s="1"/>
      <c r="CT1290" s="1"/>
      <c r="CU1290" s="114"/>
      <c r="CV1290" s="1"/>
      <c r="CW1290" s="1"/>
      <c r="CX1290" s="1"/>
      <c r="CY1290" s="1"/>
      <c r="CZ1290" s="1"/>
      <c r="DA1290" s="1"/>
      <c r="DB1290" s="1"/>
      <c r="DC1290" s="1"/>
      <c r="DD1290" s="1"/>
      <c r="DE1290" s="1"/>
      <c r="DF1290" s="1"/>
      <c r="DG1290" s="1"/>
      <c r="DH1290" s="1"/>
      <c r="DI1290" s="1"/>
      <c r="DJ1290" s="1"/>
      <c r="DK1290" s="1"/>
      <c r="DL1290" s="1"/>
      <c r="DM1290" s="1"/>
      <c r="DN1290" s="1"/>
      <c r="DO1290" s="1"/>
      <c r="DP1290" s="1"/>
    </row>
    <row r="1291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14"/>
      <c r="X1291" s="114"/>
      <c r="Y1291" s="114"/>
      <c r="Z1291" s="114"/>
      <c r="AA1291" s="305"/>
      <c r="AB1291" s="305"/>
      <c r="AC1291" s="305"/>
      <c r="AD1291" s="305"/>
      <c r="AE1291" s="305"/>
      <c r="AF1291" s="305"/>
      <c r="AG1291" s="305"/>
      <c r="AH1291" s="305"/>
      <c r="AI1291" s="305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  <c r="BN1291" s="1"/>
      <c r="BO1291" s="1"/>
      <c r="BP1291" s="1"/>
      <c r="BQ1291" s="1"/>
      <c r="BR1291" s="1"/>
      <c r="BS1291" s="1"/>
      <c r="BT1291" s="1"/>
      <c r="BU1291" s="1"/>
      <c r="BV1291" s="1"/>
      <c r="BW1291" s="1"/>
      <c r="BX1291" s="1"/>
      <c r="BY1291" s="1"/>
      <c r="BZ1291" s="1"/>
      <c r="CA1291" s="1"/>
      <c r="CB1291" s="1"/>
      <c r="CC1291" s="1"/>
      <c r="CD1291" s="1"/>
      <c r="CE1291" s="1"/>
      <c r="CF1291" s="1"/>
      <c r="CG1291" s="1"/>
      <c r="CH1291" s="1"/>
      <c r="CI1291" s="1"/>
      <c r="CJ1291" s="1"/>
      <c r="CK1291" s="1"/>
      <c r="CL1291" s="1"/>
      <c r="CM1291" s="1"/>
      <c r="CN1291" s="1"/>
      <c r="CO1291" s="1"/>
      <c r="CP1291" s="1"/>
      <c r="CQ1291" s="1"/>
      <c r="CR1291" s="1"/>
      <c r="CS1291" s="1"/>
      <c r="CT1291" s="1"/>
      <c r="CU1291" s="114"/>
      <c r="CV1291" s="1"/>
      <c r="CW1291" s="1"/>
      <c r="CX1291" s="1"/>
      <c r="CY1291" s="1"/>
      <c r="CZ1291" s="1"/>
      <c r="DA1291" s="1"/>
      <c r="DB1291" s="1"/>
      <c r="DC1291" s="1"/>
      <c r="DD1291" s="1"/>
      <c r="DE1291" s="1"/>
      <c r="DF1291" s="1"/>
      <c r="DG1291" s="1"/>
      <c r="DH1291" s="1"/>
      <c r="DI1291" s="1"/>
      <c r="DJ1291" s="1"/>
      <c r="DK1291" s="1"/>
      <c r="DL1291" s="1"/>
      <c r="DM1291" s="1"/>
      <c r="DN1291" s="1"/>
      <c r="DO1291" s="1"/>
      <c r="DP1291" s="1"/>
    </row>
  </sheetData>
  <mergeCells count="10">
    <mergeCell ref="Q425:R425"/>
    <mergeCell ref="S425:T425"/>
    <mergeCell ref="S432:T432"/>
    <mergeCell ref="AX1:BE1"/>
    <mergeCell ref="BF1:BN1"/>
    <mergeCell ref="BO1:BW1"/>
    <mergeCell ref="BX1:CE1"/>
    <mergeCell ref="CF1:CK1"/>
    <mergeCell ref="CL1:CQ1"/>
    <mergeCell ref="DG1:DK1"/>
  </mergeCells>
  <drawing r:id="rId2"/>
  <legacyDrawing r:id="rId3"/>
</worksheet>
</file>