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thesis\fundingApplication\"/>
    </mc:Choice>
  </mc:AlternateContent>
  <xr:revisionPtr revIDLastSave="0" documentId="13_ncr:1_{0EB2C4A1-C01F-419C-87B1-660298BFEA66}" xr6:coauthVersionLast="47" xr6:coauthVersionMax="47" xr10:uidLastSave="{00000000-0000-0000-0000-000000000000}"/>
  <bookViews>
    <workbookView xWindow="-120" yWindow="-120" windowWidth="38640" windowHeight="21240" xr2:uid="{31876CD3-BBB1-4783-9F61-8ACDF5177082}"/>
  </bookViews>
  <sheets>
    <sheet name="BOM" sheetId="1" r:id="rId1"/>
    <sheet name="Scree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H9" i="1"/>
  <c r="Q57" i="1"/>
  <c r="Q56" i="1"/>
  <c r="Q54" i="1"/>
  <c r="Q53" i="1"/>
  <c r="Q55" i="1"/>
  <c r="Q52" i="1"/>
  <c r="Q49" i="1"/>
  <c r="Q48" i="1"/>
  <c r="Q51" i="1"/>
  <c r="Q50" i="1"/>
  <c r="Q47" i="1"/>
  <c r="Q46" i="1"/>
  <c r="Q44" i="1"/>
  <c r="Q45" i="1"/>
  <c r="Q42" i="1"/>
  <c r="Q41" i="1"/>
  <c r="Q40" i="1"/>
  <c r="Q43" i="1"/>
  <c r="Q37" i="1"/>
  <c r="Q36" i="1"/>
  <c r="Q39" i="1"/>
  <c r="Q38" i="1"/>
  <c r="Q32" i="1" l="1"/>
  <c r="Q35" i="1"/>
  <c r="Q33" i="1"/>
  <c r="Q34" i="1"/>
  <c r="Q31" i="1"/>
  <c r="Q30" i="1"/>
  <c r="Q27" i="1"/>
  <c r="H5" i="1"/>
  <c r="H8" i="1"/>
  <c r="H27" i="1"/>
  <c r="H28" i="1"/>
  <c r="H29" i="1"/>
  <c r="H14" i="1"/>
  <c r="H13" i="1"/>
  <c r="H12" i="1"/>
  <c r="H11" i="1"/>
  <c r="Q29" i="1"/>
  <c r="Q7" i="1"/>
  <c r="Q14" i="1"/>
  <c r="Q8" i="1"/>
  <c r="Q6" i="1"/>
  <c r="Q12" i="1"/>
  <c r="Q11" i="1"/>
  <c r="Q13" i="1"/>
  <c r="Q16" i="1"/>
  <c r="Q17" i="1"/>
  <c r="Q15" i="1"/>
  <c r="Q20" i="1"/>
  <c r="B3" i="1"/>
  <c r="H26" i="1"/>
  <c r="H25" i="1"/>
  <c r="H24" i="1"/>
  <c r="H23" i="1"/>
  <c r="H22" i="1"/>
  <c r="H21" i="1"/>
  <c r="H20" i="1"/>
  <c r="H19" i="1"/>
  <c r="H18" i="1"/>
  <c r="H17" i="1"/>
  <c r="H16" i="1"/>
  <c r="H15" i="1"/>
  <c r="H10" i="1"/>
  <c r="H7" i="1"/>
  <c r="H6" i="1"/>
  <c r="H4" i="1"/>
  <c r="H3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Q3" i="1"/>
  <c r="Q4" i="1"/>
  <c r="Q5" i="1"/>
  <c r="Q9" i="1"/>
  <c r="Q10" i="1"/>
  <c r="Q18" i="1"/>
  <c r="Q19" i="1"/>
  <c r="Q21" i="1"/>
  <c r="Q22" i="1"/>
  <c r="Q25" i="1"/>
  <c r="Q23" i="1"/>
  <c r="Q24" i="1"/>
  <c r="Q26" i="1"/>
  <c r="Q28" i="1"/>
  <c r="Q1" i="1" l="1"/>
  <c r="C4" i="1" s="1"/>
  <c r="H1" i="1"/>
  <c r="C3" i="1" s="1"/>
  <c r="B6" i="1"/>
  <c r="B5" i="1"/>
  <c r="B4" i="1"/>
  <c r="AC1" i="1"/>
  <c r="C6" i="1" s="1"/>
  <c r="W1" i="1"/>
  <c r="C5" i="1" s="1"/>
  <c r="C7" i="1" l="1"/>
  <c r="C8" i="1" l="1"/>
  <c r="C10" i="1" s="1"/>
</calcChain>
</file>

<file path=xl/sharedStrings.xml><?xml version="1.0" encoding="utf-8"?>
<sst xmlns="http://schemas.openxmlformats.org/spreadsheetml/2006/main" count="314" uniqueCount="219">
  <si>
    <t>Item</t>
  </si>
  <si>
    <t>Quantity</t>
  </si>
  <si>
    <t>Category</t>
  </si>
  <si>
    <t>Cost</t>
  </si>
  <si>
    <t>PCB</t>
  </si>
  <si>
    <t>Manufacturer Number</t>
  </si>
  <si>
    <t>Subtotal</t>
  </si>
  <si>
    <t>Tools</t>
  </si>
  <si>
    <t>Materials</t>
  </si>
  <si>
    <t>Amount</t>
  </si>
  <si>
    <t>Subtotal:</t>
  </si>
  <si>
    <t>TOTAL</t>
  </si>
  <si>
    <t>SUMMARY</t>
  </si>
  <si>
    <t>#/Board</t>
  </si>
  <si>
    <t>Hardware</t>
  </si>
  <si>
    <t>Raspberry Pi 4 2 GB</t>
  </si>
  <si>
    <t>Tax Estimate</t>
  </si>
  <si>
    <t>Shipping Estimate</t>
  </si>
  <si>
    <t>Raspberry Pi 4 8 GB</t>
  </si>
  <si>
    <t>Link</t>
  </si>
  <si>
    <t>https://www.waveshare.com/7inch-HDMI-LCD-C.htm</t>
  </si>
  <si>
    <t>https://www.amazon.com/Bluetooth-Wireless-Computer-Rechargeable-Replacement/dp/B08VDT528Q</t>
  </si>
  <si>
    <t>Wireless Thin Mouse</t>
  </si>
  <si>
    <t>iClever BK05 Foldable Bluetooth Keyboard</t>
  </si>
  <si>
    <t>https://www.amazon.com/gp/product/B018K5EJCQ/</t>
  </si>
  <si>
    <t>10000mAh DC 3.7V Rechargable Battery</t>
  </si>
  <si>
    <t>https://www.amazon.com/gp/product/B07S75HC2H</t>
  </si>
  <si>
    <t>PowerBoost 1000 Charger</t>
  </si>
  <si>
    <t>https://www.adafruit.com/product/2465</t>
  </si>
  <si>
    <t>Battery Charger</t>
  </si>
  <si>
    <t>USB-C31-S-RA-CS1D-BK-T/R</t>
  </si>
  <si>
    <t>USB-C Connector</t>
  </si>
  <si>
    <t>Voltage Regulator</t>
  </si>
  <si>
    <t>Pinecil</t>
  </si>
  <si>
    <t>https://pine64.com/product/pinecil-smart-mini-portable-soldering-iron/</t>
  </si>
  <si>
    <t>Pinecil mini stand</t>
  </si>
  <si>
    <t>https://pine64.com/product/pinecil-portable-mini-stand/</t>
  </si>
  <si>
    <t>https://www.adafruit.com/product/1769</t>
  </si>
  <si>
    <t>https://www.digikey.com/en/products/detail/texas-instruments/TPS61090RSAR/566911</t>
  </si>
  <si>
    <t>TPS61090RSAR</t>
  </si>
  <si>
    <t>MCP73871T-2CCI/ML</t>
  </si>
  <si>
    <t>https://www.digikey.com/en/products/detail/microchip-technology/MCP73871T-2CCI-ML/1680976</t>
  </si>
  <si>
    <t xml:space="preserve"> https://www.digikey.com/en/products/detail/adam-tech/USB-C31-S-RA-CS1D-BK-T-R/9832218 </t>
  </si>
  <si>
    <t>Battery Port JST-2PH</t>
  </si>
  <si>
    <t>LED charging</t>
  </si>
  <si>
    <t>LED charged</t>
  </si>
  <si>
    <t>LED power</t>
  </si>
  <si>
    <t>C5SMF-AJE-CU0V0342</t>
  </si>
  <si>
    <t>https://www.digikey.com/en/products/detail/cree-inc/C5SMF-AJE-CU0V0342/6138566</t>
  </si>
  <si>
    <t>https://www.digikey.com/en/products/detail/cree-inc/C5SMF-BJE-CR0U0451/4793773</t>
  </si>
  <si>
    <t>https://www.digikey.com/en/products/detail/cree-inc/C5SMF-GJF-CV0Y0791/4793796</t>
  </si>
  <si>
    <t>C5SMF-GJF-CV0Y0791</t>
  </si>
  <si>
    <t>C5SMF-BJE-CR0U0451</t>
  </si>
  <si>
    <t>LED low</t>
  </si>
  <si>
    <t>C5SMF-RJF-CT0W0BB1</t>
  </si>
  <si>
    <t>https://www.digikey.com/en/products/detail/cree-inc/C5SMF-RJF-CT0W0BB1/4793808</t>
  </si>
  <si>
    <t>Inductor 6.8uH (&gt;2A)</t>
  </si>
  <si>
    <t>BWVS005050406R8M00</t>
  </si>
  <si>
    <t>https://www.digikey.com/en/products/detail/chilisin-electronics/BWVS005050406R8M00/12140955</t>
  </si>
  <si>
    <t>Transistor</t>
  </si>
  <si>
    <t>https://www.digikey.com/en/products/detail/on-semiconductor/MMUN2133LT1G/1482316</t>
  </si>
  <si>
    <t>MMUN2133LT1G</t>
  </si>
  <si>
    <t>Cap 10uF</t>
  </si>
  <si>
    <t>CL31A106KPHNNNE</t>
  </si>
  <si>
    <t>https://www.digikey.com/en/products/detail/samsung-electro-mechanics/CL31A106KPHNNNE/3886806</t>
  </si>
  <si>
    <t>Cap 2.2uF</t>
  </si>
  <si>
    <t>CL31B225KOHNNWE</t>
  </si>
  <si>
    <t>https://www.digikey.com/en/products/detail/samsung-electro-mechanics/CL31B225KOHNNWE/3888799</t>
  </si>
  <si>
    <t>Cap 0.1uF</t>
  </si>
  <si>
    <t>C1206C104K5RAC7800</t>
  </si>
  <si>
    <t>https://www.digikey.com/en/products/detail/kemet/C1206C104K5RAC7800/411248</t>
  </si>
  <si>
    <t>CL32A107MQVNNNE</t>
  </si>
  <si>
    <t>Cap 100uF</t>
  </si>
  <si>
    <t>https://www.digikey.com/en/products/detail/samsung-electro-mechanics/CL32A107MQVNNNE/3886750</t>
  </si>
  <si>
    <t>Res 1.87M</t>
  </si>
  <si>
    <t>CMF551M8700FHEB</t>
  </si>
  <si>
    <t>https://www.digikey.com/en/products/detail/vishay-dale/CMF551M8700FHEB/1554321?s=N4IgjCBcoLQExVAYygFwE4FcCmAaEA9lANogCsIAugL7X4KSlgB0AHAOwCyABOtgM4BLfqgLoq1IA</t>
  </si>
  <si>
    <t>Res 1k</t>
  </si>
  <si>
    <t>Res 340k</t>
  </si>
  <si>
    <t>MFR-25FBF52-340K</t>
  </si>
  <si>
    <t>https://www.digikey.com/en/products/detail/yageo/MFR-25FBF52-340K/13606</t>
  </si>
  <si>
    <t>Res 200k</t>
  </si>
  <si>
    <t>MFR-25FBF52-200K</t>
  </si>
  <si>
    <t>https://www.digikey.com/en/products/detail/yageo/MFR-25FBF52-200K/13547</t>
  </si>
  <si>
    <t>RNF14FTD1K00</t>
  </si>
  <si>
    <t>https://www.digikey.com/en/products/detail/stackpole-electronics-inc/RNF14FTD1K00/1706678</t>
  </si>
  <si>
    <t>Res 270k</t>
  </si>
  <si>
    <t>RNMF14FTC270K</t>
  </si>
  <si>
    <t>https://www.digikey.com/en/products/detail/stackpole-electronics-inc/RNMF14FTC270K/2617321</t>
  </si>
  <si>
    <t>Res 100k</t>
  </si>
  <si>
    <t>RNMF14FTC100K</t>
  </si>
  <si>
    <t>https://www.digikey.com/en/products/detail/stackpole-electronics-inc/RNMF14FTC100K/2617278</t>
  </si>
  <si>
    <t>Thermistor 15k</t>
  </si>
  <si>
    <t>NTCLE100E3153JB0</t>
  </si>
  <si>
    <t>https://www.digikey.com/en/products/detail/vishay-beyschlag-draloric-bc-components/NTCLE100E3153JB0/769413</t>
  </si>
  <si>
    <t>Res 5.1k</t>
  </si>
  <si>
    <t>RNMF14FAD5K10</t>
  </si>
  <si>
    <t>https://www.digikey.com/en/products/detail/stackpole-electronics-inc/RNMF14FAD5K10/9770241</t>
  </si>
  <si>
    <t>https://www.digikey.com/en/products/detail/gct/USB4125-GF-A/13547388</t>
  </si>
  <si>
    <t>USB4125-GF-A</t>
  </si>
  <si>
    <t>Power In, Battery</t>
  </si>
  <si>
    <t>https://www.waveshare.com/7inch-DSI-LCD.htm</t>
  </si>
  <si>
    <t>Waveshare 7inch HDMI screen (C)</t>
  </si>
  <si>
    <t>Producer</t>
  </si>
  <si>
    <t>Size</t>
  </si>
  <si>
    <t>Interface</t>
  </si>
  <si>
    <t>Resolution</t>
  </si>
  <si>
    <t>Price</t>
  </si>
  <si>
    <t>OSOYOO</t>
  </si>
  <si>
    <t>DSI</t>
  </si>
  <si>
    <t>800x480</t>
  </si>
  <si>
    <t>https://www.amazon.com/OSOYOO-Capacitive-Connector-Resolution-Raspberry/dp/B07KKB5YS9</t>
  </si>
  <si>
    <t>https://www.amazon.com/OSOYOO-Raspberry-Capacitive-Touchscreen-Beginners/dp/B07Z685PM6</t>
  </si>
  <si>
    <t>Waveshare</t>
  </si>
  <si>
    <t>https://www.waveshare.com/4.3inch-DSI-LCD.htm</t>
  </si>
  <si>
    <t>https://www.waveshare.com/5inch-DSI-LCD.htm</t>
  </si>
  <si>
    <t>HDMI</t>
  </si>
  <si>
    <t>https://www.amazon.com/OSOYOO-Raspberry-Touchscreen-Detailed-Friendly/dp/B07TPRX8M2</t>
  </si>
  <si>
    <t>https://www.amazon.com/Screen-Display-1024x600-Raspberry-Computer/dp/B07QQX58VC</t>
  </si>
  <si>
    <t>1024x600</t>
  </si>
  <si>
    <t>480x320</t>
  </si>
  <si>
    <t>https://www.waveshare.com/3.5inch-HDMI-LCD.htm</t>
  </si>
  <si>
    <t>Verdict</t>
  </si>
  <si>
    <t>https://www.waveshare.com/5inch-HDMI-LCD-H.htm</t>
  </si>
  <si>
    <t>https://www.waveshare.com/11.9inch-HDMI-LCD.htm</t>
  </si>
  <si>
    <t>320x1480</t>
  </si>
  <si>
    <t>X</t>
  </si>
  <si>
    <t>DSI backup</t>
  </si>
  <si>
    <t>yes</t>
  </si>
  <si>
    <t>small DSI</t>
  </si>
  <si>
    <t>small HDMI</t>
  </si>
  <si>
    <t>CM4104000</t>
  </si>
  <si>
    <t>CM4102000</t>
  </si>
  <si>
    <t>CM4108000</t>
  </si>
  <si>
    <t>SD</t>
  </si>
  <si>
    <t>SD card reader</t>
  </si>
  <si>
    <t>MEM2051-00-195-00-A</t>
  </si>
  <si>
    <t>https://www.digikey.com/en/products/detail/gct/MEM2051-00-195-00-A/10460360</t>
  </si>
  <si>
    <t>Power Switch/Driver</t>
  </si>
  <si>
    <t>RT9742CNGJ5</t>
  </si>
  <si>
    <t>https://www.digikey.com/en/products/detail/richtek-usa-inc/RT9742CNGJ5/5880513</t>
  </si>
  <si>
    <t>Res 12k</t>
  </si>
  <si>
    <t>RNMF14FTC12K0</t>
  </si>
  <si>
    <t>https://www.digikey.com/en/products/detail/stackpole-electronics-inc/RNMF14FTC12K0/2617286</t>
  </si>
  <si>
    <t>Ethernet</t>
  </si>
  <si>
    <t>Ethernet port</t>
  </si>
  <si>
    <t>ARJM11B1-502-AB-ER2-T</t>
  </si>
  <si>
    <t>https://www.digikey.com/en/products/detail/abracon-llc/ARJM11B1-502-AB-ER2-T/7675202</t>
  </si>
  <si>
    <t>ESD protection diode</t>
  </si>
  <si>
    <t>https://www.digikey.com/en/products/detail/texas-instruments/TPD4EUSB30DQAR/2503665</t>
  </si>
  <si>
    <t>TPD4EUSB30DQAR</t>
  </si>
  <si>
    <t>Res 470R</t>
  </si>
  <si>
    <t>RNF14FTD470R</t>
  </si>
  <si>
    <t>https://www.digikey.com/en/products/detail/stackpole-electronics-inc/RNF14FTD470R/1682287</t>
  </si>
  <si>
    <t>USB</t>
  </si>
  <si>
    <t>USB-A-S-RA</t>
  </si>
  <si>
    <t>USB receptical</t>
  </si>
  <si>
    <t>https://www.digikey.com/en/products/detail/adam-tech/USB-A-S-RA/9832308</t>
  </si>
  <si>
    <t>FFC 20pin connector</t>
  </si>
  <si>
    <t>PCA-6-LA-20-HL-3</t>
  </si>
  <si>
    <t>https://www.digikey.com/en/products/detail/adam-tech/PCA-6-LA-20-HL-3/10245157</t>
  </si>
  <si>
    <t>USB controller</t>
  </si>
  <si>
    <t>USB2504A-JT</t>
  </si>
  <si>
    <t>https://www.digikey.com/en/products/detail/microchip-technology/USB2504A-JT/1120711</t>
  </si>
  <si>
    <t>Res 36k</t>
  </si>
  <si>
    <t>RNMF14FTC36K0</t>
  </si>
  <si>
    <t>https://www.digikey.com/en/products/detail/stackpole-electronics-inc/RNMF14FTC36K0/2617336</t>
  </si>
  <si>
    <t>https://www.digikey.com/en/products/detail/jauch-quartz/J49SMH-F-G-G-K-24M0/10416339</t>
  </si>
  <si>
    <t>Crystal</t>
  </si>
  <si>
    <t>J49SMH-F-G-G-K-24M0</t>
  </si>
  <si>
    <t>Cap 27pf</t>
  </si>
  <si>
    <t>CL31C270JBCNNNC</t>
  </si>
  <si>
    <t>https://www.digikey.com/en/products/detail/samsung-electro-mechanics/CL31C270JBCNNNC/3888484</t>
  </si>
  <si>
    <t>https://www.digikey.com/en/products/detail/diodes-incorporated/AP22653AW6-7/12728454</t>
  </si>
  <si>
    <t>Current Limit Switch</t>
  </si>
  <si>
    <t>AP22653AW6-7</t>
  </si>
  <si>
    <t>Res 15k</t>
  </si>
  <si>
    <t>RNF18FTD15K0</t>
  </si>
  <si>
    <t>https://www.digikey.com/en/products/detail/stackpole-electronics-inc/RNF18FTD15K0/1682787</t>
  </si>
  <si>
    <t>Different Fault condition? Vs AP22653W6-7</t>
  </si>
  <si>
    <t>Not interally pulled high? Vs RT9742SNGV</t>
  </si>
  <si>
    <t>HDMI port</t>
  </si>
  <si>
    <t>SS-53000-001</t>
  </si>
  <si>
    <t>https://www.digikey.com/en/products/detail/stewart-connector/SS-53000-001/10492172</t>
  </si>
  <si>
    <t>Other</t>
  </si>
  <si>
    <t>https://www.digikey.com/en/products/detail/kingbright/WP7113ND/3084223</t>
  </si>
  <si>
    <t>WP7113ND</t>
  </si>
  <si>
    <t>for led activity</t>
  </si>
  <si>
    <t>74LVC1G07SE-7</t>
  </si>
  <si>
    <t>LED cm4 Power</t>
  </si>
  <si>
    <t>LED cm4 Activity</t>
  </si>
  <si>
    <t>Power diode</t>
  </si>
  <si>
    <t>https://www.digikey.com/en/products/detail/diodes-incorporated/74LVC1G07SE-7/2356534</t>
  </si>
  <si>
    <t>for led power</t>
  </si>
  <si>
    <t>3d printer filament - Black</t>
  </si>
  <si>
    <t>https://www.amazon.com/HATCHBOX-3D-Filament-Dimensional-Accuracy/dp/B00J0ECR5I/</t>
  </si>
  <si>
    <t>3d printer filament - Carbon Fiber</t>
  </si>
  <si>
    <t>https://www.amazon.com/HATCHBOX-Printer-Filament-Dimension-Accuracy/dp/B06X9C3DF5/</t>
  </si>
  <si>
    <t>Solder 0.031"</t>
  </si>
  <si>
    <t>https://www.amazon.com/Kester-24-6337-0027-Solder-Alloy-Diameter/dp/B0149K4JTY/</t>
  </si>
  <si>
    <t>Solder 0.020"</t>
  </si>
  <si>
    <t>https://www.amazon.com/dp/B00068IJWC/</t>
  </si>
  <si>
    <t>Solder cleaning station</t>
  </si>
  <si>
    <t>https://www.amazon.com/Aoyue-Soldering-Cleaner-sponge-needed/dp/B005C789EU/</t>
  </si>
  <si>
    <t>Wire cutters</t>
  </si>
  <si>
    <t>https://www.amazon.com/Pliers-Electrical-Cutters-Cutting-Diagonal/dp/B0188DHO40/</t>
  </si>
  <si>
    <t>Solder sucker and wire</t>
  </si>
  <si>
    <t>https://www.amazon.com/Desoldering-Solder-Sucker-Length-Remover/dp/B07BB8DGMP/</t>
  </si>
  <si>
    <t>https://www.amazon.com/Precision-Anti-static-Non-magnetic-Multi-standard-Electronics/dp/B06XXXQHS8/</t>
  </si>
  <si>
    <t>Wire holder</t>
  </si>
  <si>
    <t>https://www.amazon.com/Neiko-01902-Adjustable-Magnifying-Alligator/dp/B000P42O3C/</t>
  </si>
  <si>
    <t>Solder mat</t>
  </si>
  <si>
    <t>https://www.amazon.com/gp/product/B07DGVJ17H/</t>
  </si>
  <si>
    <t>Solder reel</t>
  </si>
  <si>
    <t>https://www.amazon.com/Delcast-SL-RL-Solder-Dispenser-Reel/dp/B00PQF98X4/</t>
  </si>
  <si>
    <t>Waveshare 7inch DSI screen</t>
  </si>
  <si>
    <t>USB-C Connector (power only)</t>
  </si>
  <si>
    <t>CM4101000</t>
  </si>
  <si>
    <t>Antistatic tweasers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</si>
</sst>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4" fillId="3" borderId="0" xfId="3"/>
    <xf numFmtId="0" fontId="4" fillId="3" borderId="1" xfId="3" applyBorder="1"/>
    <xf numFmtId="0" fontId="4" fillId="3" borderId="2" xfId="3" applyBorder="1"/>
    <xf numFmtId="0" fontId="1" fillId="4" borderId="3" xfId="4" applyBorder="1"/>
    <xf numFmtId="44" fontId="1" fillId="4" borderId="4" xfId="4" applyNumberFormat="1" applyBorder="1"/>
    <xf numFmtId="0" fontId="3" fillId="0" borderId="0" xfId="0" applyFont="1"/>
    <xf numFmtId="44" fontId="2" fillId="2" borderId="0" xfId="2" applyNumberFormat="1"/>
    <xf numFmtId="0" fontId="1" fillId="5" borderId="7" xfId="5" applyBorder="1"/>
    <xf numFmtId="44" fontId="1" fillId="5" borderId="8" xfId="5" applyNumberFormat="1" applyBorder="1"/>
    <xf numFmtId="0" fontId="1" fillId="4" borderId="5" xfId="4" applyBorder="1"/>
    <xf numFmtId="44" fontId="1" fillId="4" borderId="6" xfId="4" applyNumberFormat="1" applyBorder="1"/>
    <xf numFmtId="44" fontId="0" fillId="0" borderId="0" xfId="1" applyNumberFormat="1" applyFont="1"/>
    <xf numFmtId="44" fontId="5" fillId="0" borderId="0" xfId="6" applyNumberFormat="1"/>
    <xf numFmtId="0" fontId="0" fillId="0" borderId="0" xfId="0" applyAlignment="1">
      <alignment horizontal="left"/>
    </xf>
    <xf numFmtId="44" fontId="0" fillId="0" borderId="0" xfId="1" applyFont="1" applyAlignment="1">
      <alignment horizontal="center"/>
    </xf>
    <xf numFmtId="0" fontId="5" fillId="0" borderId="0" xfId="6"/>
  </cellXfs>
  <cellStyles count="7">
    <cellStyle name="20% - Accent1" xfId="4" builtinId="30"/>
    <cellStyle name="20% - Accent4" xfId="5" builtinId="42"/>
    <cellStyle name="Accent1" xfId="3" builtinId="29"/>
    <cellStyle name="Currency" xfId="1" builtinId="4"/>
    <cellStyle name="Hyperlink" xfId="6" builtinId="8"/>
    <cellStyle name="Neutral" xfId="2" builtinId="28"/>
    <cellStyle name="Normal" xfId="0" builtinId="0"/>
  </cellStyles>
  <dxfs count="15"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6C2631-EBB2-4DE3-A732-AF7D2678E4F3}" name="Table6" displayName="Table6" ref="L2:R57" totalsRowShown="0" headerRowCellStyle="Accent1">
  <autoFilter ref="L2:R57" xr:uid="{E74BEFFE-0ABF-4E1F-950B-775A8306B67C}"/>
  <tableColumns count="7">
    <tableColumn id="1" xr3:uid="{A5F92AB5-98B1-4030-86B4-F546B75EA30D}" name="Item"/>
    <tableColumn id="2" xr3:uid="{31F8CA01-9D1B-477A-B7F2-86659E24D8F8}" name="Manufacturer Number"/>
    <tableColumn id="3" xr3:uid="{E4EB39CD-09B8-4F3E-9648-7E0D3ED50587}" name="#/Board"/>
    <tableColumn id="6" xr3:uid="{D4706827-E999-488F-B84E-B6CA6C371302}" name="Quantity"/>
    <tableColumn id="4" xr3:uid="{07C1D1FB-CC6F-4223-BE2F-AC170BEFEC8C}" name="Cost" dataDxfId="14" dataCellStyle="Currency"/>
    <tableColumn id="5" xr3:uid="{E0DB7B09-C404-4098-BEAE-376B2EF51527}" name="Amount" dataDxfId="13" dataCellStyle="Currency">
      <calculatedColumnFormula>IF(ISBLANK(Table6[[#This Row],[Cost]]),"",Table6[[#This Row],['#/Board]]*Table6[[#This Row],[Quantity]]*Table6[[#This Row],[Cost]])</calculatedColumnFormula>
    </tableColumn>
    <tableColumn id="7" xr3:uid="{233D4DD1-6175-4564-BCEE-1D303811B177}" name="Link" dataDxfId="12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971F45-E9CC-41E5-84BF-A623D2C9B54D}" name="Table7" displayName="Table7" ref="T2:X29" totalsRowShown="0" headerRowCellStyle="Accent1">
  <autoFilter ref="T2:X29" xr:uid="{3259FA9E-4B42-482F-857B-38F240677A0F}"/>
  <tableColumns count="5">
    <tableColumn id="1" xr3:uid="{6AC47D2D-DC3C-4780-B41C-8DD5E5A272CD}" name="Item"/>
    <tableColumn id="2" xr3:uid="{CCF1CACA-9D0E-42C8-A19E-E51EB1922DD5}" name="Quantity"/>
    <tableColumn id="3" xr3:uid="{7B025B03-6564-420E-94C0-A72E102C7EBA}" name="Cost" dataDxfId="11" dataCellStyle="Currency"/>
    <tableColumn id="4" xr3:uid="{A1621CE6-7BF8-410A-96E1-BA692950994C}" name="Amount" dataDxfId="10" dataCellStyle="Currency">
      <calculatedColumnFormula>IF(ISBLANK(Table7[[#This Row],[Cost]]),"",Table7[[#This Row],[Quantity]]*Table7[[#This Row],[Cost]])</calculatedColumnFormula>
    </tableColumn>
    <tableColumn id="5" xr3:uid="{7258FE39-38C8-42BC-846B-A375AF1F48D9}" name="Link" dataDxfId="9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D17094-544F-4E6B-A1C8-8C102803CDB5}" name="Table8" displayName="Table8" ref="Z2:AD29" totalsRowShown="0" headerRowCellStyle="Accent1">
  <autoFilter ref="Z2:AD29" xr:uid="{8389D2C3-A1CF-41B7-99BB-427DE955B722}"/>
  <tableColumns count="5">
    <tableColumn id="1" xr3:uid="{1F823D95-9C9F-4B48-AEB0-E56451A62895}" name="Item"/>
    <tableColumn id="2" xr3:uid="{1478E702-09A6-486E-8643-4849700B2AFE}" name="Quantity"/>
    <tableColumn id="3" xr3:uid="{F49E4A33-EB54-4866-AF28-B82C76347E8D}" name="Cost" dataDxfId="8" dataCellStyle="Currency"/>
    <tableColumn id="4" xr3:uid="{1061CA0A-6AC4-411E-AAB3-D2A66B1C4519}" name="Amount" dataDxfId="7" dataCellStyle="Currency">
      <calculatedColumnFormula>IF(ISBLANK(Table8[[#This Row],[Cost]]),"",Table8[[#This Row],[Quantity]]*Table8[[#This Row],[Cost]])</calculatedColumnFormula>
    </tableColumn>
    <tableColumn id="5" xr3:uid="{7C5D7A43-7DDF-4EDA-9BA5-B63A140D23C3}" name="Lin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3E6695-87F0-46EE-A3F8-30ED4E939F78}" name="Table810" displayName="Table810" ref="E2:I29" totalsRowShown="0" headerRowCellStyle="Accent1">
  <autoFilter ref="E2:I29" xr:uid="{EF249CD1-9946-4E06-A8CC-B234EF3EA794}"/>
  <tableColumns count="5">
    <tableColumn id="1" xr3:uid="{8F9AFE31-3072-41C6-814A-E474EFD41C6C}" name="Item"/>
    <tableColumn id="2" xr3:uid="{BDE9F690-4FE8-4BB3-A893-C84AA4F9CBD1}" name="Quantity"/>
    <tableColumn id="3" xr3:uid="{E451D0AC-8EB2-4401-B4FC-614FD27C4C57}" name="Cost" dataDxfId="6" dataCellStyle="Currency"/>
    <tableColumn id="4" xr3:uid="{067DB7B0-154B-4B90-9BF0-48016F031DA0}" name="Amount" dataDxfId="5" dataCellStyle="Currency">
      <calculatedColumnFormula>IF(ISBLANK(Table810[[#This Row],[Cost]]),"",Table810[[#This Row],[Quantity]]*Table810[[#This Row],[Cost]])</calculatedColumnFormula>
    </tableColumn>
    <tableColumn id="7" xr3:uid="{7E5E821E-7697-42E5-83D3-38D080643FE6}" name="Link" dataDxfId="4" dataCellStyl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82008B-283A-4846-8B2E-C0D987EFBADF}" name="Table1" displayName="Table1" ref="A1:G12" totalsRowShown="0">
  <autoFilter ref="A1:G12" xr:uid="{4E97E365-96A0-4AEE-9BFA-FD76B5AEBD8A}"/>
  <tableColumns count="7">
    <tableColumn id="1" xr3:uid="{8F20C853-AFAF-46EB-B039-72C24247ECA2}" name="Producer"/>
    <tableColumn id="2" xr3:uid="{27E681C6-E700-4152-870A-566F0060DE86}" name="Size"/>
    <tableColumn id="3" xr3:uid="{D2F9CE1A-16E6-4B75-8E80-7CA209449954}" name="Interface"/>
    <tableColumn id="4" xr3:uid="{98AB3572-7750-4B7F-A820-B567D1C7BEFE}" name="Resolution"/>
    <tableColumn id="5" xr3:uid="{5CADA051-6897-42BF-BEDD-7EB3E59347C6}" name="Price" dataCellStyle="Currency"/>
    <tableColumn id="7" xr3:uid="{64FC9C19-1628-41BB-BF7D-085A682DBAFE}" name="Verdict" dataDxfId="3" dataCellStyle="Currency"/>
    <tableColumn id="6" xr3:uid="{67C7F971-355C-4135-8018-725441BB8A38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m/en/products/detail/gct/MEM2051-00-195-00-A/10460360" TargetMode="External"/><Relationship Id="rId21" Type="http://schemas.openxmlformats.org/officeDocument/2006/relationships/hyperlink" Target="https://www.digikey.com/en/products/detail/stackpole-electronics-inc/RNMF14FAD5K10/9770241" TargetMode="External"/><Relationship Id="rId42" Type="http://schemas.openxmlformats.org/officeDocument/2006/relationships/hyperlink" Target="https://www.digikey.com/en/products/detail/kemet/C1206C104K5RAC7800/411248" TargetMode="External"/><Relationship Id="rId47" Type="http://schemas.openxmlformats.org/officeDocument/2006/relationships/hyperlink" Target="https://www.digikey.com/en/products/detail/samsung-electro-mechanics/CL31A106KPHNNNE/3886806" TargetMode="External"/><Relationship Id="rId63" Type="http://schemas.openxmlformats.org/officeDocument/2006/relationships/hyperlink" Target="https://www.amazon.com/HATCHBOX-3D-Filament-Dimensional-Accuracy/dp/B00J0ECR5I/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en/products/detail/samsung-electro-mechanics/CL32A107MQVNNNE/3886750" TargetMode="External"/><Relationship Id="rId71" Type="http://schemas.openxmlformats.org/officeDocument/2006/relationships/table" Target="../tables/table3.xml"/><Relationship Id="rId2" Type="http://schemas.openxmlformats.org/officeDocument/2006/relationships/hyperlink" Target="https://pine64.com/product/pinecil-smart-mini-portable-soldering-iron/" TargetMode="External"/><Relationship Id="rId16" Type="http://schemas.openxmlformats.org/officeDocument/2006/relationships/hyperlink" Target="https://www.digikey.com/en/products/detail/samsung-electro-mechanics/CL31B225KOHNNWE/3888799" TargetMode="External"/><Relationship Id="rId29" Type="http://schemas.openxmlformats.org/officeDocument/2006/relationships/hyperlink" Target="https://www.digikey.com/en/products/detail/stackpole-electronics-inc/RNMF14FTC12K0/2617286" TargetMode="External"/><Relationship Id="rId11" Type="http://schemas.openxmlformats.org/officeDocument/2006/relationships/hyperlink" Target="https://www.digikey.com/en/products/detail/vishay-dale/CMF551M8700FHEB/1554321?s=N4IgjCBcoLQExVAYygFwE4FcCmAaEA9lANogCsIAugL7X4KSlgB0AHAOwCyABOtgM4BLfqgLoq1IA" TargetMode="External"/><Relationship Id="rId24" Type="http://schemas.openxmlformats.org/officeDocument/2006/relationships/hyperlink" Target="https://www.adafruit.com/product/2465" TargetMode="External"/><Relationship Id="rId32" Type="http://schemas.openxmlformats.org/officeDocument/2006/relationships/hyperlink" Target="https://www.digikey.com/en/products/detail/kemet/C1206C104K5RAC7800/411248" TargetMode="External"/><Relationship Id="rId37" Type="http://schemas.openxmlformats.org/officeDocument/2006/relationships/hyperlink" Target="https://www.digikey.com/en/products/detail/stackpole-electronics-inc/RNMF14FTC12K0/2617286" TargetMode="External"/><Relationship Id="rId40" Type="http://schemas.openxmlformats.org/officeDocument/2006/relationships/hyperlink" Target="https://www.digikey.com/en/products/detail/samsung-electro-mechanics/CL31C270JBCNNNC/3888484" TargetMode="External"/><Relationship Id="rId45" Type="http://schemas.openxmlformats.org/officeDocument/2006/relationships/hyperlink" Target="https://www.digikey.com/en/products/detail/stackpole-electronics-inc/RNF18FTD15K0/1682787" TargetMode="External"/><Relationship Id="rId53" Type="http://schemas.openxmlformats.org/officeDocument/2006/relationships/hyperlink" Target="https://www.digikey.com/en/products/detail/stackpole-electronics-inc/RNF14FTD1K00/1706678" TargetMode="External"/><Relationship Id="rId58" Type="http://schemas.openxmlformats.org/officeDocument/2006/relationships/hyperlink" Target="https://www.amazon.com/Desoldering-Solder-Sucker-Length-Remover/dp/B07BB8DGMP/" TargetMode="External"/><Relationship Id="rId66" Type="http://schemas.openxmlformats.org/officeDocument/2006/relationships/hyperlink" Target="https://www.amazon.com/dp/B00068IJWC/" TargetMode="External"/><Relationship Id="rId5" Type="http://schemas.openxmlformats.org/officeDocument/2006/relationships/hyperlink" Target="https://www.digikey.com/en/products/detail/cree-inc/C5SMF-BJE-CR0U0451/4793773" TargetMode="External"/><Relationship Id="rId61" Type="http://schemas.openxmlformats.org/officeDocument/2006/relationships/hyperlink" Target="https://www.amazon.com/gp/product/B07DGVJ17H/" TargetMode="External"/><Relationship Id="rId19" Type="http://schemas.openxmlformats.org/officeDocument/2006/relationships/hyperlink" Target="https://www.digikey.com/en/products/detail/chilisin-electronics/BWVS005050406R8M00/12140955" TargetMode="External"/><Relationship Id="rId14" Type="http://schemas.openxmlformats.org/officeDocument/2006/relationships/hyperlink" Target="https://www.digikey.com/en/products/detail/stackpole-electronics-inc/RNF14FTD1K00/1706678" TargetMode="External"/><Relationship Id="rId22" Type="http://schemas.openxmlformats.org/officeDocument/2006/relationships/hyperlink" Target="https://www.amazon.com/gp/product/B07S75HC2H" TargetMode="External"/><Relationship Id="rId27" Type="http://schemas.openxmlformats.org/officeDocument/2006/relationships/hyperlink" Target="https://www.digikey.com/en/products/detail/samsung-electro-mechanics/CL31A106KPHNNNE/3886806" TargetMode="External"/><Relationship Id="rId30" Type="http://schemas.openxmlformats.org/officeDocument/2006/relationships/hyperlink" Target="https://www.digikey.com/en/products/detail/abracon-llc/ARJM11B1-502-AB-ER2-T/7675202" TargetMode="External"/><Relationship Id="rId35" Type="http://schemas.openxmlformats.org/officeDocument/2006/relationships/hyperlink" Target="https://www.digikey.com/en/products/detail/adam-tech/PCA-6-LA-20-HL-3/10245157" TargetMode="External"/><Relationship Id="rId43" Type="http://schemas.openxmlformats.org/officeDocument/2006/relationships/hyperlink" Target="https://www.digikey.com/en/products/detail/diodes-incorporated/AP22653AW6-7/12728454" TargetMode="External"/><Relationship Id="rId48" Type="http://schemas.openxmlformats.org/officeDocument/2006/relationships/hyperlink" Target="https://www.digikey.com/en/products/detail/richtek-usa-inc/RT9742CNGJ5/5880513" TargetMode="External"/><Relationship Id="rId56" Type="http://schemas.openxmlformats.org/officeDocument/2006/relationships/hyperlink" Target="https://www.amazon.com/Aoyue-Soldering-Cleaner-sponge-needed/dp/B005C789EU/" TargetMode="External"/><Relationship Id="rId64" Type="http://schemas.openxmlformats.org/officeDocument/2006/relationships/hyperlink" Target="https://www.amazon.com/HATCHBOX-Printer-Filament-Dimension-Accuracy/dp/B06X9C3DF5/" TargetMode="External"/><Relationship Id="rId69" Type="http://schemas.openxmlformats.org/officeDocument/2006/relationships/table" Target="../tables/table1.xml"/><Relationship Id="rId8" Type="http://schemas.openxmlformats.org/officeDocument/2006/relationships/hyperlink" Target="https://www.digikey.com/en/products/detail/kemet/C1206C104K5RAC7800/411248" TargetMode="External"/><Relationship Id="rId51" Type="http://schemas.openxmlformats.org/officeDocument/2006/relationships/hyperlink" Target="https://www.digikey.com/en/products/detail/adam-tech/PCA-6-LA-20-HL-3/10245157" TargetMode="External"/><Relationship Id="rId72" Type="http://schemas.openxmlformats.org/officeDocument/2006/relationships/table" Target="../tables/table4.xml"/><Relationship Id="rId3" Type="http://schemas.openxmlformats.org/officeDocument/2006/relationships/hyperlink" Target="https://pine64.com/product/pinecil-portable-mini-stand/" TargetMode="External"/><Relationship Id="rId12" Type="http://schemas.openxmlformats.org/officeDocument/2006/relationships/hyperlink" Target="https://www.digikey.com/en/products/detail/yageo/MFR-25FBF52-340K/13606" TargetMode="External"/><Relationship Id="rId17" Type="http://schemas.openxmlformats.org/officeDocument/2006/relationships/hyperlink" Target="https://www.digikey.com/en/products/detail/gct/USB4125-GF-A/13547388" TargetMode="External"/><Relationship Id="rId25" Type="http://schemas.openxmlformats.org/officeDocument/2006/relationships/hyperlink" Target="https://www.amazon.com/gp/product/B018K5EJCQ/" TargetMode="External"/><Relationship Id="rId33" Type="http://schemas.openxmlformats.org/officeDocument/2006/relationships/hyperlink" Target="https://www.digikey.com/en/products/detail/stackpole-electronics-inc/RNF14FTD470R/1682287" TargetMode="External"/><Relationship Id="rId38" Type="http://schemas.openxmlformats.org/officeDocument/2006/relationships/hyperlink" Target="https://www.digikey.com/en/products/detail/stackpole-electronics-inc/RNMF14FTC36K0/2617336" TargetMode="External"/><Relationship Id="rId46" Type="http://schemas.openxmlformats.org/officeDocument/2006/relationships/hyperlink" Target="https://www.digikey.com/en/products/detail/samsung-electro-mechanics/CL32A107MQVNNNE/3886750" TargetMode="External"/><Relationship Id="rId59" Type="http://schemas.openxmlformats.org/officeDocument/2006/relationships/hyperlink" Target="https://www.amazon.com/Precision-Anti-static-Non-magnetic-Multi-standard-Electronics/dp/B06XXXQHS8/" TargetMode="External"/><Relationship Id="rId67" Type="http://schemas.openxmlformats.org/officeDocument/2006/relationships/hyperlink" Target="https://www.waveshare.com/7inch-DSI-LCD.htm" TargetMode="External"/><Relationship Id="rId20" Type="http://schemas.openxmlformats.org/officeDocument/2006/relationships/hyperlink" Target="https://www.digikey.com/en/products/detail/on-semiconductor/MMUN2133LT1G/1482316" TargetMode="External"/><Relationship Id="rId41" Type="http://schemas.openxmlformats.org/officeDocument/2006/relationships/hyperlink" Target="https://www.digikey.com/en/products/detail/samsung-electro-mechanics/CL31A106KPHNNNE/3886806" TargetMode="External"/><Relationship Id="rId54" Type="http://schemas.openxmlformats.org/officeDocument/2006/relationships/hyperlink" Target="https://www.digikey.com/en/products/detail/cree-inc/C5SMF-GJF-CV0Y0791/4793796" TargetMode="External"/><Relationship Id="rId62" Type="http://schemas.openxmlformats.org/officeDocument/2006/relationships/hyperlink" Target="https://www.amazon.com/Delcast-SL-RL-Solder-Dispenser-Reel/dp/B00PQF98X4/" TargetMode="External"/><Relationship Id="rId70" Type="http://schemas.openxmlformats.org/officeDocument/2006/relationships/table" Target="../tables/table2.xml"/><Relationship Id="rId1" Type="http://schemas.openxmlformats.org/officeDocument/2006/relationships/hyperlink" Target="https://www.waveshare.com/7inch-HDMI-LCD-C.htm" TargetMode="External"/><Relationship Id="rId6" Type="http://schemas.openxmlformats.org/officeDocument/2006/relationships/hyperlink" Target="https://www.digikey.com/en/products/detail/cree-inc/C5SMF-GJF-CV0Y0791/4793796" TargetMode="External"/><Relationship Id="rId15" Type="http://schemas.openxmlformats.org/officeDocument/2006/relationships/hyperlink" Target="https://www.digikey.com/en/products/detail/stackpole-electronics-inc/RNMF14FTC270K/2617321" TargetMode="External"/><Relationship Id="rId23" Type="http://schemas.openxmlformats.org/officeDocument/2006/relationships/hyperlink" Target="https://www.amazon.com/Bluetooth-Wireless-Computer-Rechargeable-Replacement/dp/B08VDT528Q" TargetMode="External"/><Relationship Id="rId28" Type="http://schemas.openxmlformats.org/officeDocument/2006/relationships/hyperlink" Target="https://www.digikey.com/en/products/detail/richtek-usa-inc/RT9742CNGJ5/5880513" TargetMode="External"/><Relationship Id="rId36" Type="http://schemas.openxmlformats.org/officeDocument/2006/relationships/hyperlink" Target="https://www.digikey.com/en/products/detail/microchip-technology/USB2504A-JT/1120711" TargetMode="External"/><Relationship Id="rId49" Type="http://schemas.openxmlformats.org/officeDocument/2006/relationships/hyperlink" Target="https://www.digikey.com/en/products/detail/kemet/C1206C104K5RAC7800/411248" TargetMode="External"/><Relationship Id="rId57" Type="http://schemas.openxmlformats.org/officeDocument/2006/relationships/hyperlink" Target="https://www.amazon.com/Pliers-Electrical-Cutters-Cutting-Diagonal/dp/B0188DHO40/" TargetMode="External"/><Relationship Id="rId10" Type="http://schemas.openxmlformats.org/officeDocument/2006/relationships/hyperlink" Target="https://www.digikey.com/en/products/detail/samsung-electro-mechanics/CL31A106KPHNNNE/3886806" TargetMode="External"/><Relationship Id="rId31" Type="http://schemas.openxmlformats.org/officeDocument/2006/relationships/hyperlink" Target="https://www.digikey.com/en/products/detail/texas-instruments/TPD4EUSB30DQAR/2503665" TargetMode="External"/><Relationship Id="rId44" Type="http://schemas.openxmlformats.org/officeDocument/2006/relationships/hyperlink" Target="https://www.digikey.com/en/products/detail/samsung-electro-mechanics/CL31A106KPHNNNE/3886806" TargetMode="External"/><Relationship Id="rId52" Type="http://schemas.openxmlformats.org/officeDocument/2006/relationships/hyperlink" Target="https://www.digikey.com/en/products/detail/kingbright/WP7113ND/3084223" TargetMode="External"/><Relationship Id="rId60" Type="http://schemas.openxmlformats.org/officeDocument/2006/relationships/hyperlink" Target="https://www.amazon.com/Neiko-01902-Adjustable-Magnifying-Alligator/dp/B000P42O3C/" TargetMode="External"/><Relationship Id="rId65" Type="http://schemas.openxmlformats.org/officeDocument/2006/relationships/hyperlink" Target="https://www.amazon.com/Kester-24-6337-0027-Solder-Alloy-Diameter/dp/B0149K4JTY/" TargetMode="External"/><Relationship Id="rId4" Type="http://schemas.openxmlformats.org/officeDocument/2006/relationships/hyperlink" Target="https://www.digikey.com/en/products/detail/cree-inc/C5SMF-AJE-CU0V0342/6138566" TargetMode="External"/><Relationship Id="rId9" Type="http://schemas.openxmlformats.org/officeDocument/2006/relationships/hyperlink" Target="https://www.digikey.com/en/products/detail/vishay-beyschlag-draloric-bc-components/NTCLE100E3153JB0/769413" TargetMode="External"/><Relationship Id="rId13" Type="http://schemas.openxmlformats.org/officeDocument/2006/relationships/hyperlink" Target="https://www.digikey.com/en/products/detail/yageo/MFR-25FBF52-200K/13547" TargetMode="External"/><Relationship Id="rId18" Type="http://schemas.openxmlformats.org/officeDocument/2006/relationships/hyperlink" Target="https://www.digikey.com/en/products/detail/cree-inc/C5SMF-RJF-CT0W0BB1/4793808" TargetMode="External"/><Relationship Id="rId39" Type="http://schemas.openxmlformats.org/officeDocument/2006/relationships/hyperlink" Target="https://www.digikey.com/en/products/detail/jauch-quartz/J49SMH-F-G-G-K-24M0/10416339" TargetMode="External"/><Relationship Id="rId34" Type="http://schemas.openxmlformats.org/officeDocument/2006/relationships/hyperlink" Target="https://www.digikey.com/en/products/detail/adam-tech/USB-A-S-RA/9832308" TargetMode="External"/><Relationship Id="rId50" Type="http://schemas.openxmlformats.org/officeDocument/2006/relationships/hyperlink" Target="https://www.digikey.com/en/products/detail/stewart-connector/SS-53000-001/10492172" TargetMode="External"/><Relationship Id="rId55" Type="http://schemas.openxmlformats.org/officeDocument/2006/relationships/hyperlink" Target="https://www.digikey.com/en/products/detail/stackpole-electronics-inc/RNF14FTD1K00/170667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veshare.com/3.5inch-HDMI-LCD.htm" TargetMode="External"/><Relationship Id="rId13" Type="http://schemas.openxmlformats.org/officeDocument/2006/relationships/table" Target="../tables/table5.xml"/><Relationship Id="rId3" Type="http://schemas.openxmlformats.org/officeDocument/2006/relationships/hyperlink" Target="https://www.waveshare.com/4.3inch-DSI-LCD.htm" TargetMode="External"/><Relationship Id="rId7" Type="http://schemas.openxmlformats.org/officeDocument/2006/relationships/hyperlink" Target="https://www.amazon.com/Screen-Display-1024x600-Raspberry-Computer/dp/B07QQX58VC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amazon.com/OSOYOO-Raspberry-Capacitive-Touchscreen-Beginners/dp/B07Z685PM6" TargetMode="External"/><Relationship Id="rId1" Type="http://schemas.openxmlformats.org/officeDocument/2006/relationships/hyperlink" Target="https://www.amazon.com/OSOYOO-Capacitive-Connector-Resolution-Raspberry/dp/B07KKB5YS9" TargetMode="External"/><Relationship Id="rId6" Type="http://schemas.openxmlformats.org/officeDocument/2006/relationships/hyperlink" Target="https://www.amazon.com/OSOYOO-Raspberry-Touchscreen-Detailed-Friendly/dp/B07TPRX8M2" TargetMode="External"/><Relationship Id="rId11" Type="http://schemas.openxmlformats.org/officeDocument/2006/relationships/hyperlink" Target="https://www.waveshare.com/11.9inch-HDMI-LCD.htm" TargetMode="External"/><Relationship Id="rId5" Type="http://schemas.openxmlformats.org/officeDocument/2006/relationships/hyperlink" Target="https://www.waveshare.com/7inch-DSI-LCD.htm" TargetMode="External"/><Relationship Id="rId10" Type="http://schemas.openxmlformats.org/officeDocument/2006/relationships/hyperlink" Target="https://www.waveshare.com/7inch-HDMI-LCD-C.htm" TargetMode="External"/><Relationship Id="rId4" Type="http://schemas.openxmlformats.org/officeDocument/2006/relationships/hyperlink" Target="https://www.waveshare.com/5inch-DSI-LCD.htm" TargetMode="External"/><Relationship Id="rId9" Type="http://schemas.openxmlformats.org/officeDocument/2006/relationships/hyperlink" Target="https://www.waveshare.com/5inch-HDMI-LCD-H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8DF6-246A-4A42-BEEE-0869E3E5A8E0}">
  <dimension ref="B1:AD57"/>
  <sheetViews>
    <sheetView tabSelected="1" workbookViewId="0">
      <selection activeCell="D10" sqref="D10"/>
    </sheetView>
  </sheetViews>
  <sheetFormatPr defaultRowHeight="15" x14ac:dyDescent="0.25"/>
  <cols>
    <col min="1" max="1" width="2.28515625" customWidth="1"/>
    <col min="2" max="2" width="15.28515625" bestFit="1" customWidth="1"/>
    <col min="5" max="5" width="32.28515625" customWidth="1"/>
    <col min="6" max="6" width="9.85546875" customWidth="1"/>
    <col min="7" max="7" width="8.85546875" style="1"/>
    <col min="8" max="9" width="9.28515625" style="1" customWidth="1"/>
    <col min="12" max="12" width="21.42578125" customWidth="1"/>
    <col min="13" max="13" width="24.140625" bestFit="1" customWidth="1"/>
    <col min="14" max="15" width="9.85546875" customWidth="1"/>
    <col min="16" max="16" width="8.85546875" style="1"/>
    <col min="17" max="18" width="9.28515625" style="1" customWidth="1"/>
    <col min="20" max="20" width="14" customWidth="1"/>
    <col min="21" max="21" width="9.85546875" customWidth="1"/>
    <col min="22" max="22" width="8.85546875" style="1"/>
    <col min="23" max="24" width="9.28515625" style="1" customWidth="1"/>
    <col min="26" max="26" width="14" customWidth="1"/>
    <col min="27" max="27" width="9.85546875" customWidth="1"/>
    <col min="28" max="28" width="8.85546875" style="1"/>
    <col min="29" max="29" width="9.28515625" style="1" customWidth="1"/>
  </cols>
  <sheetData>
    <row r="1" spans="2:30" x14ac:dyDescent="0.25">
      <c r="B1" s="7" t="s">
        <v>12</v>
      </c>
      <c r="E1" s="7" t="s">
        <v>14</v>
      </c>
      <c r="G1" t="s">
        <v>10</v>
      </c>
      <c r="H1" s="8">
        <f>SUM(H3:INDEX(H:H,ROWS(H:H)))</f>
        <v>422.40000000000003</v>
      </c>
      <c r="I1"/>
      <c r="L1" s="7" t="s">
        <v>4</v>
      </c>
      <c r="P1" t="s">
        <v>10</v>
      </c>
      <c r="Q1" s="8">
        <f>SUM(Q3:INDEX(Q:Q,ROWS(Q:Q)))</f>
        <v>192.20000000000002</v>
      </c>
      <c r="R1"/>
      <c r="T1" s="7" t="s">
        <v>7</v>
      </c>
      <c r="V1" t="s">
        <v>10</v>
      </c>
      <c r="W1" s="8">
        <f>SUM(W3:INDEX(W:W,ROWS(W:W)))</f>
        <v>93.809999999999988</v>
      </c>
      <c r="X1"/>
      <c r="Z1" s="7" t="s">
        <v>8</v>
      </c>
      <c r="AB1" t="s">
        <v>10</v>
      </c>
      <c r="AC1" s="8">
        <f>SUM(AC3:INDEX(AC:AC,ROWS(AC:AC)))</f>
        <v>134.97</v>
      </c>
    </row>
    <row r="2" spans="2:30" x14ac:dyDescent="0.25">
      <c r="B2" s="3" t="s">
        <v>2</v>
      </c>
      <c r="C2" s="4" t="s">
        <v>9</v>
      </c>
      <c r="E2" s="2" t="s">
        <v>0</v>
      </c>
      <c r="F2" s="2" t="s">
        <v>1</v>
      </c>
      <c r="G2" s="2" t="s">
        <v>3</v>
      </c>
      <c r="H2" s="2" t="s">
        <v>9</v>
      </c>
      <c r="I2" s="2" t="s">
        <v>19</v>
      </c>
      <c r="L2" s="2" t="s">
        <v>0</v>
      </c>
      <c r="M2" s="2" t="s">
        <v>5</v>
      </c>
      <c r="N2" s="2" t="s">
        <v>13</v>
      </c>
      <c r="O2" s="2" t="s">
        <v>1</v>
      </c>
      <c r="P2" s="2" t="s">
        <v>3</v>
      </c>
      <c r="Q2" s="2" t="s">
        <v>9</v>
      </c>
      <c r="R2" s="2" t="s">
        <v>19</v>
      </c>
      <c r="T2" s="2" t="s">
        <v>0</v>
      </c>
      <c r="U2" s="2" t="s">
        <v>1</v>
      </c>
      <c r="V2" s="2" t="s">
        <v>3</v>
      </c>
      <c r="W2" s="2" t="s">
        <v>9</v>
      </c>
      <c r="X2" s="2" t="s">
        <v>19</v>
      </c>
      <c r="Z2" s="2" t="s">
        <v>0</v>
      </c>
      <c r="AA2" s="2" t="s">
        <v>1</v>
      </c>
      <c r="AB2" s="2" t="s">
        <v>3</v>
      </c>
      <c r="AC2" s="2" t="s">
        <v>9</v>
      </c>
      <c r="AD2" s="2" t="s">
        <v>19</v>
      </c>
    </row>
    <row r="3" spans="2:30" x14ac:dyDescent="0.25">
      <c r="B3" s="5" t="str">
        <f>E1</f>
        <v>Hardware</v>
      </c>
      <c r="C3" s="6">
        <f>H1</f>
        <v>422.40000000000003</v>
      </c>
      <c r="E3" t="s">
        <v>15</v>
      </c>
      <c r="F3">
        <v>0</v>
      </c>
      <c r="G3" s="1">
        <v>35</v>
      </c>
      <c r="H3" s="1">
        <f>IF(ISBLANK(Table810[[#This Row],[Cost]]),"",Table810[[#This Row],[Quantity]]*Table810[[#This Row],[Cost]])</f>
        <v>0</v>
      </c>
      <c r="K3" t="s">
        <v>100</v>
      </c>
      <c r="L3" t="s">
        <v>43</v>
      </c>
      <c r="M3">
        <v>1769</v>
      </c>
      <c r="N3">
        <v>1</v>
      </c>
      <c r="O3">
        <v>5</v>
      </c>
      <c r="P3" s="13">
        <v>0.75</v>
      </c>
      <c r="Q3" s="1">
        <f>IF(ISBLANK(Table6[[#This Row],[Cost]]),"",Table6[[#This Row],['#/Board]]*Table6[[#This Row],[Quantity]]*Table6[[#This Row],[Cost]])</f>
        <v>3.75</v>
      </c>
      <c r="R3" s="14" t="s">
        <v>37</v>
      </c>
      <c r="T3" t="s">
        <v>33</v>
      </c>
      <c r="U3">
        <v>1</v>
      </c>
      <c r="V3" s="1">
        <v>24.99</v>
      </c>
      <c r="W3" s="1">
        <f>IF(ISBLANK(Table7[[#This Row],[Cost]]),"",Table7[[#This Row],[Quantity]]*Table7[[#This Row],[Cost]])</f>
        <v>24.99</v>
      </c>
      <c r="X3" s="14" t="s">
        <v>34</v>
      </c>
      <c r="Z3" t="s">
        <v>194</v>
      </c>
      <c r="AA3">
        <v>1</v>
      </c>
      <c r="AB3" s="1">
        <v>24.99</v>
      </c>
      <c r="AC3" s="1">
        <f>IF(ISBLANK(Table8[[#This Row],[Cost]]),"",Table8[[#This Row],[Quantity]]*Table8[[#This Row],[Cost]])</f>
        <v>24.99</v>
      </c>
      <c r="AD3" s="17" t="s">
        <v>195</v>
      </c>
    </row>
    <row r="4" spans="2:30" x14ac:dyDescent="0.25">
      <c r="B4" s="5" t="str">
        <f>L1</f>
        <v>PCB</v>
      </c>
      <c r="C4" s="6">
        <f>Q1</f>
        <v>192.20000000000002</v>
      </c>
      <c r="E4" t="s">
        <v>18</v>
      </c>
      <c r="F4">
        <v>1</v>
      </c>
      <c r="G4" s="1">
        <v>75</v>
      </c>
      <c r="H4" s="1">
        <f>IF(ISBLANK(Table810[[#This Row],[Cost]]),"",Table810[[#This Row],[Quantity]]*Table810[[#This Row],[Cost]])</f>
        <v>75</v>
      </c>
      <c r="L4" t="s">
        <v>32</v>
      </c>
      <c r="M4" t="s">
        <v>39</v>
      </c>
      <c r="N4">
        <v>1</v>
      </c>
      <c r="O4">
        <v>5</v>
      </c>
      <c r="P4" s="13">
        <v>2.48</v>
      </c>
      <c r="Q4" s="1">
        <f>IF(ISBLANK(Table6[[#This Row],[Cost]]),"",Table6[[#This Row],['#/Board]]*Table6[[#This Row],[Quantity]]*Table6[[#This Row],[Cost]])</f>
        <v>12.4</v>
      </c>
      <c r="R4" s="14" t="s">
        <v>38</v>
      </c>
      <c r="T4" t="s">
        <v>35</v>
      </c>
      <c r="U4">
        <v>1</v>
      </c>
      <c r="V4" s="1">
        <v>1.99</v>
      </c>
      <c r="W4" s="1">
        <f>IF(ISBLANK(Table7[[#This Row],[Cost]]),"",Table7[[#This Row],[Quantity]]*Table7[[#This Row],[Cost]])</f>
        <v>1.99</v>
      </c>
      <c r="X4" s="14" t="s">
        <v>36</v>
      </c>
      <c r="Z4" t="s">
        <v>196</v>
      </c>
      <c r="AA4">
        <v>1</v>
      </c>
      <c r="AB4" s="1">
        <v>49.99</v>
      </c>
      <c r="AC4" s="1">
        <f>IF(ISBLANK(Table8[[#This Row],[Cost]]),"",Table8[[#This Row],[Quantity]]*Table8[[#This Row],[Cost]])</f>
        <v>49.99</v>
      </c>
      <c r="AD4" s="17" t="s">
        <v>197</v>
      </c>
    </row>
    <row r="5" spans="2:30" x14ac:dyDescent="0.25">
      <c r="B5" s="5" t="str">
        <f>T1</f>
        <v>Tools</v>
      </c>
      <c r="C5" s="6">
        <f>W1</f>
        <v>93.809999999999988</v>
      </c>
      <c r="E5" t="s">
        <v>133</v>
      </c>
      <c r="F5">
        <v>1</v>
      </c>
      <c r="G5" s="1">
        <v>75</v>
      </c>
      <c r="H5" s="1">
        <f>IF(ISBLANK(Table810[[#This Row],[Cost]]),"",Table810[[#This Row],[Quantity]]*Table810[[#This Row],[Cost]])</f>
        <v>75</v>
      </c>
      <c r="L5" t="s">
        <v>29</v>
      </c>
      <c r="M5" t="s">
        <v>40</v>
      </c>
      <c r="N5">
        <v>1</v>
      </c>
      <c r="O5">
        <v>5</v>
      </c>
      <c r="P5" s="13">
        <v>1.88</v>
      </c>
      <c r="Q5" s="1">
        <f>IF(ISBLANK(Table6[[#This Row],[Cost]]),"",Table6[[#This Row],['#/Board]]*Table6[[#This Row],[Quantity]]*Table6[[#This Row],[Cost]])</f>
        <v>9.3999999999999986</v>
      </c>
      <c r="R5" s="14" t="s">
        <v>41</v>
      </c>
      <c r="T5" t="s">
        <v>202</v>
      </c>
      <c r="U5">
        <v>1</v>
      </c>
      <c r="V5" s="1">
        <v>9.99</v>
      </c>
      <c r="W5" s="1">
        <f>IF(ISBLANK(Table7[[#This Row],[Cost]]),"",Table7[[#This Row],[Quantity]]*Table7[[#This Row],[Cost]])</f>
        <v>9.99</v>
      </c>
      <c r="X5" s="14" t="s">
        <v>203</v>
      </c>
      <c r="Z5" t="s">
        <v>198</v>
      </c>
      <c r="AA5">
        <v>1</v>
      </c>
      <c r="AB5" s="1">
        <v>25.9</v>
      </c>
      <c r="AC5" s="1">
        <f>IF(ISBLANK(Table8[[#This Row],[Cost]]),"",Table8[[#This Row],[Quantity]]*Table8[[#This Row],[Cost]])</f>
        <v>25.9</v>
      </c>
      <c r="AD5" s="17" t="s">
        <v>199</v>
      </c>
    </row>
    <row r="6" spans="2:30" x14ac:dyDescent="0.25">
      <c r="B6" s="11" t="str">
        <f>Z1</f>
        <v>Materials</v>
      </c>
      <c r="C6" s="12">
        <f>AC1</f>
        <v>134.97</v>
      </c>
      <c r="E6" t="s">
        <v>131</v>
      </c>
      <c r="F6">
        <v>1</v>
      </c>
      <c r="G6" s="1">
        <v>50</v>
      </c>
      <c r="H6" s="13">
        <f>IF(ISBLANK(Table810[[#This Row],[Cost]]),"",Table810[[#This Row],[Quantity]]*Table810[[#This Row],[Cost]])</f>
        <v>50</v>
      </c>
      <c r="L6" t="s">
        <v>31</v>
      </c>
      <c r="M6" t="s">
        <v>30</v>
      </c>
      <c r="N6">
        <v>1</v>
      </c>
      <c r="O6">
        <v>0</v>
      </c>
      <c r="P6" s="13">
        <v>1.61</v>
      </c>
      <c r="Q6" s="1">
        <f>IF(ISBLANK(Table6[[#This Row],[Cost]]),"",Table6[[#This Row],['#/Board]]*Table6[[#This Row],[Quantity]]*Table6[[#This Row],[Cost]])</f>
        <v>0</v>
      </c>
      <c r="R6" s="14" t="s">
        <v>42</v>
      </c>
      <c r="T6" t="s">
        <v>204</v>
      </c>
      <c r="U6">
        <v>1</v>
      </c>
      <c r="V6" s="1">
        <v>4.97</v>
      </c>
      <c r="W6" s="1">
        <f>IF(ISBLANK(Table7[[#This Row],[Cost]]),"",Table7[[#This Row],[Quantity]]*Table7[[#This Row],[Cost]])</f>
        <v>4.97</v>
      </c>
      <c r="X6" s="14" t="s">
        <v>205</v>
      </c>
      <c r="Z6" t="s">
        <v>200</v>
      </c>
      <c r="AA6">
        <v>1</v>
      </c>
      <c r="AB6" s="1">
        <v>34.090000000000003</v>
      </c>
      <c r="AC6" s="1">
        <f>IF(ISBLANK(Table8[[#This Row],[Cost]]),"",Table8[[#This Row],[Quantity]]*Table8[[#This Row],[Cost]])</f>
        <v>34.090000000000003</v>
      </c>
      <c r="AD6" s="17" t="s">
        <v>201</v>
      </c>
    </row>
    <row r="7" spans="2:30" x14ac:dyDescent="0.25">
      <c r="B7" s="5" t="s">
        <v>6</v>
      </c>
      <c r="C7" s="6">
        <f>SUM(C3:C6)</f>
        <v>843.38</v>
      </c>
      <c r="E7" t="s">
        <v>132</v>
      </c>
      <c r="F7">
        <v>0</v>
      </c>
      <c r="G7" s="1">
        <v>35</v>
      </c>
      <c r="H7" s="13">
        <f>IF(ISBLANK(Table810[[#This Row],[Cost]]),"",Table810[[#This Row],[Quantity]]*Table810[[#This Row],[Cost]])</f>
        <v>0</v>
      </c>
      <c r="L7" t="s">
        <v>216</v>
      </c>
      <c r="M7" t="s">
        <v>99</v>
      </c>
      <c r="N7">
        <v>1</v>
      </c>
      <c r="O7">
        <v>5</v>
      </c>
      <c r="P7" s="13">
        <v>0.67</v>
      </c>
      <c r="Q7" s="1">
        <f>IF(ISBLANK(Table6[[#This Row],[Cost]]),"",Table6[[#This Row],['#/Board]]*Table6[[#This Row],[Quantity]]*Table6[[#This Row],[Cost]])</f>
        <v>3.35</v>
      </c>
      <c r="R7" s="14" t="s">
        <v>98</v>
      </c>
      <c r="T7" t="s">
        <v>206</v>
      </c>
      <c r="U7">
        <v>1</v>
      </c>
      <c r="V7" s="1">
        <v>9.99</v>
      </c>
      <c r="W7" s="1">
        <f>IF(ISBLANK(Table7[[#This Row],[Cost]]),"",Table7[[#This Row],[Quantity]]*Table7[[#This Row],[Cost]])</f>
        <v>9.99</v>
      </c>
      <c r="X7" s="14" t="s">
        <v>207</v>
      </c>
      <c r="AC7" s="1" t="str">
        <f>IF(ISBLANK(Table8[[#This Row],[Cost]]),"",Table8[[#This Row],[Quantity]]*Table8[[#This Row],[Cost]])</f>
        <v/>
      </c>
    </row>
    <row r="8" spans="2:30" x14ac:dyDescent="0.25">
      <c r="B8" s="5" t="s">
        <v>16</v>
      </c>
      <c r="C8" s="6">
        <f>C7*0.083</f>
        <v>70.000540000000001</v>
      </c>
      <c r="E8" t="s">
        <v>217</v>
      </c>
      <c r="F8">
        <v>0</v>
      </c>
      <c r="G8" s="1">
        <v>30</v>
      </c>
      <c r="H8" s="13">
        <f>IF(ISBLANK(Table810[[#This Row],[Cost]]),"",Table810[[#This Row],[Quantity]]*Table810[[#This Row],[Cost]])</f>
        <v>0</v>
      </c>
      <c r="L8" t="s">
        <v>44</v>
      </c>
      <c r="M8" t="s">
        <v>47</v>
      </c>
      <c r="N8">
        <v>1</v>
      </c>
      <c r="O8">
        <v>5</v>
      </c>
      <c r="P8" s="13">
        <v>0.15</v>
      </c>
      <c r="Q8" s="13">
        <f>IF(ISBLANK(Table6[[#This Row],[Cost]]),"",Table6[[#This Row],['#/Board]]*Table6[[#This Row],[Quantity]]*Table6[[#This Row],[Cost]])</f>
        <v>0.75</v>
      </c>
      <c r="R8" s="14" t="s">
        <v>48</v>
      </c>
      <c r="T8" t="s">
        <v>218</v>
      </c>
      <c r="U8">
        <v>1</v>
      </c>
      <c r="V8" s="1">
        <v>11.95</v>
      </c>
      <c r="W8" s="1">
        <f>IF(ISBLANK(Table7[[#This Row],[Cost]]),"",Table7[[#This Row],[Quantity]]*Table7[[#This Row],[Cost]])</f>
        <v>11.95</v>
      </c>
      <c r="X8" s="14" t="s">
        <v>208</v>
      </c>
      <c r="AC8" s="1" t="str">
        <f>IF(ISBLANK(Table8[[#This Row],[Cost]]),"",Table8[[#This Row],[Quantity]]*Table8[[#This Row],[Cost]])</f>
        <v/>
      </c>
    </row>
    <row r="9" spans="2:30" ht="15.75" thickBot="1" x14ac:dyDescent="0.3">
      <c r="B9" s="5" t="s">
        <v>17</v>
      </c>
      <c r="C9" s="6">
        <f>C7*0.09</f>
        <v>75.904200000000003</v>
      </c>
      <c r="E9" t="s">
        <v>215</v>
      </c>
      <c r="F9">
        <v>1</v>
      </c>
      <c r="G9" s="1">
        <v>59.99</v>
      </c>
      <c r="H9" s="13">
        <f>IF(ISBLANK(Table810[[#This Row],[Cost]]),"",Table810[[#This Row],[Quantity]]*Table810[[#This Row],[Cost]])</f>
        <v>59.99</v>
      </c>
      <c r="I9" s="14" t="s">
        <v>101</v>
      </c>
      <c r="L9" t="s">
        <v>45</v>
      </c>
      <c r="M9" t="s">
        <v>51</v>
      </c>
      <c r="N9">
        <v>1</v>
      </c>
      <c r="O9">
        <v>5</v>
      </c>
      <c r="P9" s="13">
        <v>0.19</v>
      </c>
      <c r="Q9" s="13">
        <f>IF(ISBLANK(Table6[[#This Row],[Cost]]),"",Table6[[#This Row],['#/Board]]*Table6[[#This Row],[Quantity]]*Table6[[#This Row],[Cost]])</f>
        <v>0.95</v>
      </c>
      <c r="R9" s="14" t="s">
        <v>50</v>
      </c>
      <c r="T9" t="s">
        <v>209</v>
      </c>
      <c r="U9">
        <v>1</v>
      </c>
      <c r="V9" s="1">
        <v>9.99</v>
      </c>
      <c r="W9" s="1">
        <f>IF(ISBLANK(Table7[[#This Row],[Cost]]),"",Table7[[#This Row],[Quantity]]*Table7[[#This Row],[Cost]])</f>
        <v>9.99</v>
      </c>
      <c r="X9" s="14" t="s">
        <v>210</v>
      </c>
      <c r="AC9" s="1" t="str">
        <f>IF(ISBLANK(Table8[[#This Row],[Cost]]),"",Table8[[#This Row],[Quantity]]*Table8[[#This Row],[Cost]])</f>
        <v/>
      </c>
    </row>
    <row r="10" spans="2:30" ht="15.75" thickBot="1" x14ac:dyDescent="0.3">
      <c r="B10" s="9" t="s">
        <v>11</v>
      </c>
      <c r="C10" s="10">
        <f>C7+C8+C9</f>
        <v>989.28474000000006</v>
      </c>
      <c r="E10" t="s">
        <v>102</v>
      </c>
      <c r="F10">
        <v>1</v>
      </c>
      <c r="G10" s="1">
        <v>62.99</v>
      </c>
      <c r="H10" s="13">
        <f>IF(ISBLANK(Table810[[#This Row],[Cost]]),"",Table810[[#This Row],[Quantity]]*Table810[[#This Row],[Cost]])</f>
        <v>62.99</v>
      </c>
      <c r="I10" s="14" t="s">
        <v>20</v>
      </c>
      <c r="L10" t="s">
        <v>46</v>
      </c>
      <c r="M10" t="s">
        <v>52</v>
      </c>
      <c r="N10">
        <v>1</v>
      </c>
      <c r="O10">
        <v>5</v>
      </c>
      <c r="P10" s="13">
        <v>0.19</v>
      </c>
      <c r="Q10" s="13">
        <f>IF(ISBLANK(Table6[[#This Row],[Cost]]),"",Table6[[#This Row],['#/Board]]*Table6[[#This Row],[Quantity]]*Table6[[#This Row],[Cost]])</f>
        <v>0.95</v>
      </c>
      <c r="R10" s="14" t="s">
        <v>49</v>
      </c>
      <c r="T10" t="s">
        <v>211</v>
      </c>
      <c r="U10">
        <v>1</v>
      </c>
      <c r="V10" s="1">
        <v>6.99</v>
      </c>
      <c r="W10" s="1">
        <f>IF(ISBLANK(Table7[[#This Row],[Cost]]),"",Table7[[#This Row],[Quantity]]*Table7[[#This Row],[Cost]])</f>
        <v>6.99</v>
      </c>
      <c r="X10" s="14" t="s">
        <v>212</v>
      </c>
      <c r="AC10" s="1" t="str">
        <f>IF(ISBLANK(Table8[[#This Row],[Cost]]),"",Table8[[#This Row],[Quantity]]*Table8[[#This Row],[Cost]])</f>
        <v/>
      </c>
    </row>
    <row r="11" spans="2:30" x14ac:dyDescent="0.25">
      <c r="E11" t="s">
        <v>22</v>
      </c>
      <c r="F11">
        <v>1</v>
      </c>
      <c r="G11" s="1">
        <v>11.99</v>
      </c>
      <c r="H11" s="13">
        <f>IF(ISBLANK(Table810[[#This Row],[Cost]]),"",Table810[[#This Row],[Quantity]]*Table810[[#This Row],[Cost]])</f>
        <v>11.99</v>
      </c>
      <c r="I11" s="14" t="s">
        <v>21</v>
      </c>
      <c r="L11" t="s">
        <v>53</v>
      </c>
      <c r="M11" t="s">
        <v>54</v>
      </c>
      <c r="N11">
        <v>1</v>
      </c>
      <c r="O11">
        <v>5</v>
      </c>
      <c r="P11" s="13">
        <v>0.16</v>
      </c>
      <c r="Q11" s="13">
        <f>IF(ISBLANK(Table6[[#This Row],[Cost]]),"",Table6[[#This Row],['#/Board]]*Table6[[#This Row],[Quantity]]*Table6[[#This Row],[Cost]])</f>
        <v>0.8</v>
      </c>
      <c r="R11" s="14" t="s">
        <v>55</v>
      </c>
      <c r="T11" t="s">
        <v>213</v>
      </c>
      <c r="U11">
        <v>1</v>
      </c>
      <c r="V11" s="1">
        <v>12.95</v>
      </c>
      <c r="W11" s="1">
        <f>IF(ISBLANK(Table7[[#This Row],[Cost]]),"",Table7[[#This Row],[Quantity]]*Table7[[#This Row],[Cost]])</f>
        <v>12.95</v>
      </c>
      <c r="X11" s="14" t="s">
        <v>214</v>
      </c>
      <c r="AC11" s="1" t="str">
        <f>IF(ISBLANK(Table8[[#This Row],[Cost]]),"",Table8[[#This Row],[Quantity]]*Table8[[#This Row],[Cost]])</f>
        <v/>
      </c>
    </row>
    <row r="12" spans="2:30" x14ac:dyDescent="0.25">
      <c r="E12" t="s">
        <v>23</v>
      </c>
      <c r="F12">
        <v>1</v>
      </c>
      <c r="G12" s="1">
        <v>48.99</v>
      </c>
      <c r="H12" s="13">
        <f>IF(ISBLANK(Table810[[#This Row],[Cost]]),"",Table810[[#This Row],[Quantity]]*Table810[[#This Row],[Cost]])</f>
        <v>48.99</v>
      </c>
      <c r="I12" s="14" t="s">
        <v>24</v>
      </c>
      <c r="L12" t="s">
        <v>56</v>
      </c>
      <c r="M12" t="s">
        <v>57</v>
      </c>
      <c r="N12">
        <v>1</v>
      </c>
      <c r="O12">
        <v>5</v>
      </c>
      <c r="P12" s="13">
        <v>0.35</v>
      </c>
      <c r="Q12" s="13">
        <f>IF(ISBLANK(Table6[[#This Row],[Cost]]),"",Table6[[#This Row],['#/Board]]*Table6[[#This Row],[Quantity]]*Table6[[#This Row],[Cost]])</f>
        <v>1.75</v>
      </c>
      <c r="R12" s="14" t="s">
        <v>58</v>
      </c>
      <c r="W12" s="1" t="str">
        <f>IF(ISBLANK(Table7[[#This Row],[Cost]]),"",Table7[[#This Row],[Quantity]]*Table7[[#This Row],[Cost]])</f>
        <v/>
      </c>
      <c r="AC12" s="1" t="str">
        <f>IF(ISBLANK(Table8[[#This Row],[Cost]]),"",Table8[[#This Row],[Quantity]]*Table8[[#This Row],[Cost]])</f>
        <v/>
      </c>
    </row>
    <row r="13" spans="2:30" x14ac:dyDescent="0.25">
      <c r="E13" t="s">
        <v>25</v>
      </c>
      <c r="F13">
        <v>1</v>
      </c>
      <c r="G13" s="1">
        <v>18.489999999999998</v>
      </c>
      <c r="H13" s="13">
        <f>IF(ISBLANK(Table810[[#This Row],[Cost]]),"",Table810[[#This Row],[Quantity]]*Table810[[#This Row],[Cost]])</f>
        <v>18.489999999999998</v>
      </c>
      <c r="I13" s="14" t="s">
        <v>26</v>
      </c>
      <c r="L13" t="s">
        <v>59</v>
      </c>
      <c r="M13" t="s">
        <v>61</v>
      </c>
      <c r="N13">
        <v>1</v>
      </c>
      <c r="O13">
        <v>5</v>
      </c>
      <c r="P13" s="13">
        <v>0.13</v>
      </c>
      <c r="Q13" s="13">
        <f>IF(ISBLANK(Table6[[#This Row],[Cost]]),"",Table6[[#This Row],['#/Board]]*Table6[[#This Row],[Quantity]]*Table6[[#This Row],[Cost]])</f>
        <v>0.65</v>
      </c>
      <c r="R13" s="14" t="s">
        <v>60</v>
      </c>
      <c r="W13" s="1" t="str">
        <f>IF(ISBLANK(Table7[[#This Row],[Cost]]),"",Table7[[#This Row],[Quantity]]*Table7[[#This Row],[Cost]])</f>
        <v/>
      </c>
      <c r="AC13" s="1" t="str">
        <f>IF(ISBLANK(Table8[[#This Row],[Cost]]),"",Table8[[#This Row],[Quantity]]*Table8[[#This Row],[Cost]])</f>
        <v/>
      </c>
    </row>
    <row r="14" spans="2:30" x14ac:dyDescent="0.25">
      <c r="E14" t="s">
        <v>27</v>
      </c>
      <c r="F14">
        <v>1</v>
      </c>
      <c r="G14" s="1">
        <v>19.95</v>
      </c>
      <c r="H14" s="1">
        <f>IF(ISBLANK(Table810[[#This Row],[Cost]]),"",Table810[[#This Row],[Quantity]]*Table810[[#This Row],[Cost]])</f>
        <v>19.95</v>
      </c>
      <c r="I14" s="14" t="s">
        <v>28</v>
      </c>
      <c r="L14" t="s">
        <v>92</v>
      </c>
      <c r="M14" t="s">
        <v>93</v>
      </c>
      <c r="N14">
        <v>1</v>
      </c>
      <c r="O14">
        <v>5</v>
      </c>
      <c r="P14" s="13">
        <v>0.69</v>
      </c>
      <c r="Q14" s="13">
        <f>IF(ISBLANK(Table6[[#This Row],[Cost]]),"",Table6[[#This Row],['#/Board]]*Table6[[#This Row],[Quantity]]*Table6[[#This Row],[Cost]])</f>
        <v>3.4499999999999997</v>
      </c>
      <c r="R14" s="14" t="s">
        <v>94</v>
      </c>
      <c r="W14" s="1" t="str">
        <f>IF(ISBLANK(Table7[[#This Row],[Cost]]),"",Table7[[#This Row],[Quantity]]*Table7[[#This Row],[Cost]])</f>
        <v/>
      </c>
      <c r="AC14" s="1" t="str">
        <f>IF(ISBLANK(Table8[[#This Row],[Cost]]),"",Table8[[#This Row],[Quantity]]*Table8[[#This Row],[Cost]])</f>
        <v/>
      </c>
    </row>
    <row r="15" spans="2:30" x14ac:dyDescent="0.25">
      <c r="H15" s="1" t="str">
        <f>IF(ISBLANK(Table810[[#This Row],[Cost]]),"",Table810[[#This Row],[Quantity]]*Table810[[#This Row],[Cost]])</f>
        <v/>
      </c>
      <c r="L15" t="s">
        <v>62</v>
      </c>
      <c r="M15" t="s">
        <v>63</v>
      </c>
      <c r="N15">
        <v>3</v>
      </c>
      <c r="O15">
        <v>5</v>
      </c>
      <c r="P15" s="13">
        <v>0.23</v>
      </c>
      <c r="Q15" s="13">
        <f>IF(ISBLANK(Table6[[#This Row],[Cost]]),"",Table6[[#This Row],['#/Board]]*Table6[[#This Row],[Quantity]]*Table6[[#This Row],[Cost]])</f>
        <v>3.45</v>
      </c>
      <c r="R15" s="14" t="s">
        <v>64</v>
      </c>
      <c r="W15" s="1" t="str">
        <f>IF(ISBLANK(Table7[[#This Row],[Cost]]),"",Table7[[#This Row],[Quantity]]*Table7[[#This Row],[Cost]])</f>
        <v/>
      </c>
      <c r="AC15" s="1" t="str">
        <f>IF(ISBLANK(Table8[[#This Row],[Cost]]),"",Table8[[#This Row],[Quantity]]*Table8[[#This Row],[Cost]])</f>
        <v/>
      </c>
    </row>
    <row r="16" spans="2:30" x14ac:dyDescent="0.25">
      <c r="H16" s="1" t="str">
        <f>IF(ISBLANK(Table810[[#This Row],[Cost]]),"",Table810[[#This Row],[Quantity]]*Table810[[#This Row],[Cost]])</f>
        <v/>
      </c>
      <c r="L16" t="s">
        <v>65</v>
      </c>
      <c r="M16" t="s">
        <v>66</v>
      </c>
      <c r="N16">
        <v>1</v>
      </c>
      <c r="O16">
        <v>5</v>
      </c>
      <c r="P16" s="13">
        <v>0.19</v>
      </c>
      <c r="Q16" s="13">
        <f>IF(ISBLANK(Table6[[#This Row],[Cost]]),"",Table6[[#This Row],['#/Board]]*Table6[[#This Row],[Quantity]]*Table6[[#This Row],[Cost]])</f>
        <v>0.95</v>
      </c>
      <c r="R16" s="14" t="s">
        <v>67</v>
      </c>
      <c r="W16" s="1" t="str">
        <f>IF(ISBLANK(Table7[[#This Row],[Cost]]),"",Table7[[#This Row],[Quantity]]*Table7[[#This Row],[Cost]])</f>
        <v/>
      </c>
      <c r="AC16" s="1" t="str">
        <f>IF(ISBLANK(Table8[[#This Row],[Cost]]),"",Table8[[#This Row],[Quantity]]*Table8[[#This Row],[Cost]])</f>
        <v/>
      </c>
    </row>
    <row r="17" spans="8:29" x14ac:dyDescent="0.25">
      <c r="H17" s="1" t="str">
        <f>IF(ISBLANK(Table810[[#This Row],[Cost]]),"",Table810[[#This Row],[Quantity]]*Table810[[#This Row],[Cost]])</f>
        <v/>
      </c>
      <c r="L17" t="s">
        <v>68</v>
      </c>
      <c r="M17" t="s">
        <v>69</v>
      </c>
      <c r="N17">
        <v>1</v>
      </c>
      <c r="O17">
        <v>5</v>
      </c>
      <c r="P17" s="13">
        <v>0.11</v>
      </c>
      <c r="Q17" s="13">
        <f>IF(ISBLANK(Table6[[#This Row],[Cost]]),"",Table6[[#This Row],['#/Board]]*Table6[[#This Row],[Quantity]]*Table6[[#This Row],[Cost]])</f>
        <v>0.55000000000000004</v>
      </c>
      <c r="R17" s="14" t="s">
        <v>70</v>
      </c>
      <c r="W17" s="1" t="str">
        <f>IF(ISBLANK(Table7[[#This Row],[Cost]]),"",Table7[[#This Row],[Quantity]]*Table7[[#This Row],[Cost]])</f>
        <v/>
      </c>
      <c r="AC17" s="1" t="str">
        <f>IF(ISBLANK(Table8[[#This Row],[Cost]]),"",Table8[[#This Row],[Quantity]]*Table8[[#This Row],[Cost]])</f>
        <v/>
      </c>
    </row>
    <row r="18" spans="8:29" x14ac:dyDescent="0.25">
      <c r="H18" s="1" t="str">
        <f>IF(ISBLANK(Table810[[#This Row],[Cost]]),"",Table810[[#This Row],[Quantity]]*Table810[[#This Row],[Cost]])</f>
        <v/>
      </c>
      <c r="L18" t="s">
        <v>72</v>
      </c>
      <c r="M18" t="s">
        <v>71</v>
      </c>
      <c r="N18">
        <v>1</v>
      </c>
      <c r="O18">
        <v>5</v>
      </c>
      <c r="P18" s="13">
        <v>0.71</v>
      </c>
      <c r="Q18" s="13">
        <f>IF(ISBLANK(Table6[[#This Row],[Cost]]),"",Table6[[#This Row],['#/Board]]*Table6[[#This Row],[Quantity]]*Table6[[#This Row],[Cost]])</f>
        <v>3.55</v>
      </c>
      <c r="R18" s="14" t="s">
        <v>73</v>
      </c>
      <c r="W18" s="1" t="str">
        <f>IF(ISBLANK(Table7[[#This Row],[Cost]]),"",Table7[[#This Row],[Quantity]]*Table7[[#This Row],[Cost]])</f>
        <v/>
      </c>
      <c r="AC18" s="1" t="str">
        <f>IF(ISBLANK(Table8[[#This Row],[Cost]]),"",Table8[[#This Row],[Quantity]]*Table8[[#This Row],[Cost]])</f>
        <v/>
      </c>
    </row>
    <row r="19" spans="8:29" x14ac:dyDescent="0.25">
      <c r="H19" s="1" t="str">
        <f>IF(ISBLANK(Table810[[#This Row],[Cost]]),"",Table810[[#This Row],[Quantity]]*Table810[[#This Row],[Cost]])</f>
        <v/>
      </c>
      <c r="L19" t="s">
        <v>74</v>
      </c>
      <c r="M19" t="s">
        <v>75</v>
      </c>
      <c r="N19">
        <v>2</v>
      </c>
      <c r="O19">
        <v>5</v>
      </c>
      <c r="P19" s="13">
        <v>1.73</v>
      </c>
      <c r="Q19" s="13">
        <f>IF(ISBLANK(Table6[[#This Row],[Cost]]),"",Table6[[#This Row],['#/Board]]*Table6[[#This Row],[Quantity]]*Table6[[#This Row],[Cost]])</f>
        <v>17.3</v>
      </c>
      <c r="R19" s="14" t="s">
        <v>76</v>
      </c>
      <c r="W19" s="1" t="str">
        <f>IF(ISBLANK(Table7[[#This Row],[Cost]]),"",Table7[[#This Row],[Quantity]]*Table7[[#This Row],[Cost]])</f>
        <v/>
      </c>
      <c r="AC19" s="1" t="str">
        <f>IF(ISBLANK(Table8[[#This Row],[Cost]]),"",Table8[[#This Row],[Quantity]]*Table8[[#This Row],[Cost]])</f>
        <v/>
      </c>
    </row>
    <row r="20" spans="8:29" x14ac:dyDescent="0.25">
      <c r="H20" s="1" t="str">
        <f>IF(ISBLANK(Table810[[#This Row],[Cost]]),"",Table810[[#This Row],[Quantity]]*Table810[[#This Row],[Cost]])</f>
        <v/>
      </c>
      <c r="L20" t="s">
        <v>95</v>
      </c>
      <c r="M20" t="s">
        <v>96</v>
      </c>
      <c r="N20">
        <v>2</v>
      </c>
      <c r="O20">
        <v>5</v>
      </c>
      <c r="P20" s="13">
        <v>0.1</v>
      </c>
      <c r="Q20" s="13">
        <f>IF(ISBLANK(Table6[[#This Row],[Cost]]),"",Table6[[#This Row],['#/Board]]*Table6[[#This Row],[Quantity]]*Table6[[#This Row],[Cost]])</f>
        <v>1</v>
      </c>
      <c r="R20" s="14" t="s">
        <v>97</v>
      </c>
      <c r="W20" s="1" t="str">
        <f>IF(ISBLANK(Table7[[#This Row],[Cost]]),"",Table7[[#This Row],[Quantity]]*Table7[[#This Row],[Cost]])</f>
        <v/>
      </c>
      <c r="AC20" s="1" t="str">
        <f>IF(ISBLANK(Table8[[#This Row],[Cost]]),"",Table8[[#This Row],[Quantity]]*Table8[[#This Row],[Cost]])</f>
        <v/>
      </c>
    </row>
    <row r="21" spans="8:29" x14ac:dyDescent="0.25">
      <c r="H21" s="1" t="str">
        <f>IF(ISBLANK(Table810[[#This Row],[Cost]]),"",Table810[[#This Row],[Quantity]]*Table810[[#This Row],[Cost]])</f>
        <v/>
      </c>
      <c r="L21" t="s">
        <v>78</v>
      </c>
      <c r="M21" t="s">
        <v>79</v>
      </c>
      <c r="N21">
        <v>1</v>
      </c>
      <c r="O21">
        <v>5</v>
      </c>
      <c r="P21" s="13">
        <v>0.1</v>
      </c>
      <c r="Q21" s="13">
        <f>IF(ISBLANK(Table6[[#This Row],[Cost]]),"",Table6[[#This Row],['#/Board]]*Table6[[#This Row],[Quantity]]*Table6[[#This Row],[Cost]])</f>
        <v>0.5</v>
      </c>
      <c r="R21" s="14" t="s">
        <v>80</v>
      </c>
      <c r="W21" s="1" t="str">
        <f>IF(ISBLANK(Table7[[#This Row],[Cost]]),"",Table7[[#This Row],[Quantity]]*Table7[[#This Row],[Cost]])</f>
        <v/>
      </c>
      <c r="AC21" s="1" t="str">
        <f>IF(ISBLANK(Table8[[#This Row],[Cost]]),"",Table8[[#This Row],[Quantity]]*Table8[[#This Row],[Cost]])</f>
        <v/>
      </c>
    </row>
    <row r="22" spans="8:29" x14ac:dyDescent="0.25">
      <c r="H22" s="1" t="str">
        <f>IF(ISBLANK(Table810[[#This Row],[Cost]]),"",Table810[[#This Row],[Quantity]]*Table810[[#This Row],[Cost]])</f>
        <v/>
      </c>
      <c r="L22" t="s">
        <v>81</v>
      </c>
      <c r="M22" t="s">
        <v>82</v>
      </c>
      <c r="N22">
        <v>1</v>
      </c>
      <c r="O22">
        <v>5</v>
      </c>
      <c r="P22" s="13">
        <v>0.1</v>
      </c>
      <c r="Q22" s="13">
        <f>IF(ISBLANK(Table6[[#This Row],[Cost]]),"",Table6[[#This Row],['#/Board]]*Table6[[#This Row],[Quantity]]*Table6[[#This Row],[Cost]])</f>
        <v>0.5</v>
      </c>
      <c r="R22" s="14" t="s">
        <v>83</v>
      </c>
      <c r="W22" s="1" t="str">
        <f>IF(ISBLANK(Table7[[#This Row],[Cost]]),"",Table7[[#This Row],[Quantity]]*Table7[[#This Row],[Cost]])</f>
        <v/>
      </c>
      <c r="AC22" s="1" t="str">
        <f>IF(ISBLANK(Table8[[#This Row],[Cost]]),"",Table8[[#This Row],[Quantity]]*Table8[[#This Row],[Cost]])</f>
        <v/>
      </c>
    </row>
    <row r="23" spans="8:29" x14ac:dyDescent="0.25">
      <c r="H23" s="1" t="str">
        <f>IF(ISBLANK(Table810[[#This Row],[Cost]]),"",Table810[[#This Row],[Quantity]]*Table810[[#This Row],[Cost]])</f>
        <v/>
      </c>
      <c r="L23" t="s">
        <v>77</v>
      </c>
      <c r="M23" s="15" t="s">
        <v>84</v>
      </c>
      <c r="N23">
        <v>5</v>
      </c>
      <c r="O23">
        <v>5</v>
      </c>
      <c r="P23" s="13">
        <v>0.1</v>
      </c>
      <c r="Q23" s="13">
        <f>IF(ISBLANK(Table6[[#This Row],[Cost]]),"",Table6[[#This Row],['#/Board]]*Table6[[#This Row],[Quantity]]*Table6[[#This Row],[Cost]])</f>
        <v>2.5</v>
      </c>
      <c r="R23" s="14" t="s">
        <v>85</v>
      </c>
      <c r="W23" s="1" t="str">
        <f>IF(ISBLANK(Table7[[#This Row],[Cost]]),"",Table7[[#This Row],[Quantity]]*Table7[[#This Row],[Cost]])</f>
        <v/>
      </c>
      <c r="AC23" s="1" t="str">
        <f>IF(ISBLANK(Table8[[#This Row],[Cost]]),"",Table8[[#This Row],[Quantity]]*Table8[[#This Row],[Cost]])</f>
        <v/>
      </c>
    </row>
    <row r="24" spans="8:29" x14ac:dyDescent="0.25">
      <c r="H24" s="1" t="str">
        <f>IF(ISBLANK(Table810[[#This Row],[Cost]]),"",Table810[[#This Row],[Quantity]]*Table810[[#This Row],[Cost]])</f>
        <v/>
      </c>
      <c r="L24" t="s">
        <v>86</v>
      </c>
      <c r="M24" t="s">
        <v>87</v>
      </c>
      <c r="N24">
        <v>1</v>
      </c>
      <c r="O24">
        <v>5</v>
      </c>
      <c r="P24" s="13">
        <v>0.1</v>
      </c>
      <c r="Q24" s="13">
        <f>IF(ISBLANK(Table6[[#This Row],[Cost]]),"",Table6[[#This Row],['#/Board]]*Table6[[#This Row],[Quantity]]*Table6[[#This Row],[Cost]])</f>
        <v>0.5</v>
      </c>
      <c r="R24" s="14" t="s">
        <v>88</v>
      </c>
      <c r="W24" s="1" t="str">
        <f>IF(ISBLANK(Table7[[#This Row],[Cost]]),"",Table7[[#This Row],[Quantity]]*Table7[[#This Row],[Cost]])</f>
        <v/>
      </c>
      <c r="AC24" s="1" t="str">
        <f>IF(ISBLANK(Table8[[#This Row],[Cost]]),"",Table8[[#This Row],[Quantity]]*Table8[[#This Row],[Cost]])</f>
        <v/>
      </c>
    </row>
    <row r="25" spans="8:29" x14ac:dyDescent="0.25">
      <c r="H25" s="1" t="str">
        <f>IF(ISBLANK(Table810[[#This Row],[Cost]]),"",Table810[[#This Row],[Quantity]]*Table810[[#This Row],[Cost]])</f>
        <v/>
      </c>
      <c r="L25" t="s">
        <v>89</v>
      </c>
      <c r="M25" t="s">
        <v>90</v>
      </c>
      <c r="N25">
        <v>2</v>
      </c>
      <c r="O25">
        <v>5</v>
      </c>
      <c r="P25" s="13">
        <v>0.1</v>
      </c>
      <c r="Q25" s="13">
        <f>IF(ISBLANK(Table6[[#This Row],[Cost]]),"",Table6[[#This Row],['#/Board]]*Table6[[#This Row],[Quantity]]*Table6[[#This Row],[Cost]])</f>
        <v>1</v>
      </c>
      <c r="R25" s="14" t="s">
        <v>91</v>
      </c>
      <c r="W25" s="1" t="str">
        <f>IF(ISBLANK(Table7[[#This Row],[Cost]]),"",Table7[[#This Row],[Quantity]]*Table7[[#This Row],[Cost]])</f>
        <v/>
      </c>
      <c r="AC25" s="1" t="str">
        <f>IF(ISBLANK(Table8[[#This Row],[Cost]]),"",Table8[[#This Row],[Quantity]]*Table8[[#This Row],[Cost]])</f>
        <v/>
      </c>
    </row>
    <row r="26" spans="8:29" x14ac:dyDescent="0.25">
      <c r="H26" s="1" t="str">
        <f>IF(ISBLANK(Table810[[#This Row],[Cost]]),"",Table810[[#This Row],[Quantity]]*Table810[[#This Row],[Cost]])</f>
        <v/>
      </c>
      <c r="K26" t="s">
        <v>134</v>
      </c>
      <c r="L26" t="s">
        <v>135</v>
      </c>
      <c r="M26" t="s">
        <v>136</v>
      </c>
      <c r="N26">
        <v>1</v>
      </c>
      <c r="O26">
        <v>5</v>
      </c>
      <c r="P26" s="13">
        <v>1.2</v>
      </c>
      <c r="Q26" s="1">
        <f>IF(ISBLANK(Table6[[#This Row],[Cost]]),"",Table6[[#This Row],['#/Board]]*Table6[[#This Row],[Quantity]]*Table6[[#This Row],[Cost]])</f>
        <v>6</v>
      </c>
      <c r="R26" s="14" t="s">
        <v>137</v>
      </c>
      <c r="W26" s="1" t="str">
        <f>IF(ISBLANK(Table7[[#This Row],[Cost]]),"",Table7[[#This Row],[Quantity]]*Table7[[#This Row],[Cost]])</f>
        <v/>
      </c>
      <c r="AC26" s="1" t="str">
        <f>IF(ISBLANK(Table8[[#This Row],[Cost]]),"",Table8[[#This Row],[Quantity]]*Table8[[#This Row],[Cost]])</f>
        <v/>
      </c>
    </row>
    <row r="27" spans="8:29" x14ac:dyDescent="0.25">
      <c r="H27" s="13" t="str">
        <f>IF(ISBLANK(Table810[[#This Row],[Cost]]),"",Table810[[#This Row],[Quantity]]*Table810[[#This Row],[Cost]])</f>
        <v/>
      </c>
      <c r="L27" t="s">
        <v>62</v>
      </c>
      <c r="M27" t="s">
        <v>63</v>
      </c>
      <c r="N27">
        <v>1</v>
      </c>
      <c r="O27">
        <v>5</v>
      </c>
      <c r="P27" s="13">
        <v>0.23</v>
      </c>
      <c r="Q27" s="13">
        <f>IF(ISBLANK(Table6[[#This Row],[Cost]]),"",Table6[[#This Row],['#/Board]]*Table6[[#This Row],[Quantity]]*Table6[[#This Row],[Cost]])</f>
        <v>1.1500000000000001</v>
      </c>
      <c r="R27" s="14" t="s">
        <v>64</v>
      </c>
      <c r="W27" s="1" t="str">
        <f>IF(ISBLANK(Table7[[#This Row],[Cost]]),"",Table7[[#This Row],[Quantity]]*Table7[[#This Row],[Cost]])</f>
        <v/>
      </c>
      <c r="AC27" s="1" t="str">
        <f>IF(ISBLANK(Table8[[#This Row],[Cost]]),"",Table8[[#This Row],[Quantity]]*Table8[[#This Row],[Cost]])</f>
        <v/>
      </c>
    </row>
    <row r="28" spans="8:29" x14ac:dyDescent="0.25">
      <c r="H28" s="13" t="str">
        <f>IF(ISBLANK(Table810[[#This Row],[Cost]]),"",Table810[[#This Row],[Quantity]]*Table810[[#This Row],[Cost]])</f>
        <v/>
      </c>
      <c r="L28" t="s">
        <v>138</v>
      </c>
      <c r="M28" t="s">
        <v>139</v>
      </c>
      <c r="N28">
        <v>1</v>
      </c>
      <c r="O28">
        <v>5</v>
      </c>
      <c r="P28" s="13">
        <v>1.6</v>
      </c>
      <c r="Q28" s="1">
        <f>IF(ISBLANK(Table6[[#This Row],[Cost]]),"",Table6[[#This Row],['#/Board]]*Table6[[#This Row],[Quantity]]*Table6[[#This Row],[Cost]])</f>
        <v>8</v>
      </c>
      <c r="R28" s="14" t="s">
        <v>140</v>
      </c>
      <c r="W28" s="1" t="str">
        <f>IF(ISBLANK(Table7[[#This Row],[Cost]]),"",Table7[[#This Row],[Quantity]]*Table7[[#This Row],[Cost]])</f>
        <v/>
      </c>
      <c r="AC28" s="1" t="str">
        <f>IF(ISBLANK(Table8[[#This Row],[Cost]]),"",Table8[[#This Row],[Quantity]]*Table8[[#This Row],[Cost]])</f>
        <v/>
      </c>
    </row>
    <row r="29" spans="8:29" x14ac:dyDescent="0.25">
      <c r="H29" s="13" t="str">
        <f>IF(ISBLANK(Table810[[#This Row],[Cost]]),"",Table810[[#This Row],[Quantity]]*Table810[[#This Row],[Cost]])</f>
        <v/>
      </c>
      <c r="L29" t="s">
        <v>141</v>
      </c>
      <c r="M29" t="s">
        <v>142</v>
      </c>
      <c r="N29">
        <v>1</v>
      </c>
      <c r="O29">
        <v>5</v>
      </c>
      <c r="P29" s="13">
        <v>0.1</v>
      </c>
      <c r="Q29" s="13">
        <f>IF(ISBLANK(Table6[[#This Row],[Cost]]),"",Table6[[#This Row],['#/Board]]*Table6[[#This Row],[Quantity]]*Table6[[#This Row],[Cost]])</f>
        <v>0.5</v>
      </c>
      <c r="R29" s="14" t="s">
        <v>143</v>
      </c>
      <c r="W29" s="1" t="str">
        <f>IF(ISBLANK(Table7[[#This Row],[Cost]]),"",Table7[[#This Row],[Quantity]]*Table7[[#This Row],[Cost]])</f>
        <v/>
      </c>
      <c r="AC29" s="1" t="str">
        <f>IF(ISBLANK(Table8[[#This Row],[Cost]]),"",Table8[[#This Row],[Quantity]]*Table8[[#This Row],[Cost]])</f>
        <v/>
      </c>
    </row>
    <row r="30" spans="8:29" x14ac:dyDescent="0.25">
      <c r="K30" t="s">
        <v>144</v>
      </c>
      <c r="L30" t="s">
        <v>145</v>
      </c>
      <c r="M30" t="s">
        <v>146</v>
      </c>
      <c r="N30">
        <v>1</v>
      </c>
      <c r="O30">
        <v>5</v>
      </c>
      <c r="P30" s="13">
        <v>3.94</v>
      </c>
      <c r="Q30" s="13">
        <f>IF(ISBLANK(Table6[[#This Row],[Cost]]),"",Table6[[#This Row],['#/Board]]*Table6[[#This Row],[Quantity]]*Table6[[#This Row],[Cost]])</f>
        <v>19.7</v>
      </c>
      <c r="R30" s="14" t="s">
        <v>147</v>
      </c>
    </row>
    <row r="31" spans="8:29" x14ac:dyDescent="0.25">
      <c r="L31" t="s">
        <v>148</v>
      </c>
      <c r="M31" t="s">
        <v>150</v>
      </c>
      <c r="N31">
        <v>2</v>
      </c>
      <c r="O31">
        <v>5</v>
      </c>
      <c r="P31" s="13">
        <v>0.83</v>
      </c>
      <c r="Q31" s="13">
        <f>IF(ISBLANK(Table6[[#This Row],[Cost]]),"",Table6[[#This Row],['#/Board]]*Table6[[#This Row],[Quantity]]*Table6[[#This Row],[Cost]])</f>
        <v>8.2999999999999989</v>
      </c>
      <c r="R31" s="14" t="s">
        <v>149</v>
      </c>
    </row>
    <row r="32" spans="8:29" x14ac:dyDescent="0.25">
      <c r="L32" t="s">
        <v>68</v>
      </c>
      <c r="M32" t="s">
        <v>69</v>
      </c>
      <c r="N32">
        <v>1</v>
      </c>
      <c r="O32">
        <v>5</v>
      </c>
      <c r="P32" s="13">
        <v>0.11</v>
      </c>
      <c r="Q32" s="13">
        <f>IF(ISBLANK(Table6[[#This Row],[Cost]]),"",Table6[[#This Row],['#/Board]]*Table6[[#This Row],[Quantity]]*Table6[[#This Row],[Cost]])</f>
        <v>0.55000000000000004</v>
      </c>
      <c r="R32" s="14" t="s">
        <v>70</v>
      </c>
    </row>
    <row r="33" spans="11:19" x14ac:dyDescent="0.25">
      <c r="L33" t="s">
        <v>151</v>
      </c>
      <c r="M33" t="s">
        <v>152</v>
      </c>
      <c r="N33">
        <v>2</v>
      </c>
      <c r="O33">
        <v>5</v>
      </c>
      <c r="P33" s="13">
        <v>0.1</v>
      </c>
      <c r="Q33" s="13">
        <f>IF(ISBLANK(Table6[[#This Row],[Cost]]),"",Table6[[#This Row],['#/Board]]*Table6[[#This Row],[Quantity]]*Table6[[#This Row],[Cost]])</f>
        <v>1</v>
      </c>
      <c r="R33" s="14" t="s">
        <v>153</v>
      </c>
    </row>
    <row r="34" spans="11:19" x14ac:dyDescent="0.25">
      <c r="K34" t="s">
        <v>154</v>
      </c>
      <c r="L34" t="s">
        <v>156</v>
      </c>
      <c r="M34" t="s">
        <v>155</v>
      </c>
      <c r="N34">
        <v>3</v>
      </c>
      <c r="O34">
        <v>5</v>
      </c>
      <c r="P34" s="13">
        <v>0.55000000000000004</v>
      </c>
      <c r="Q34" s="13">
        <f>IF(ISBLANK(Table6[[#This Row],[Cost]]),"",Table6[[#This Row],['#/Board]]*Table6[[#This Row],[Quantity]]*Table6[[#This Row],[Cost]])</f>
        <v>8.25</v>
      </c>
      <c r="R34" s="14" t="s">
        <v>157</v>
      </c>
    </row>
    <row r="35" spans="11:19" x14ac:dyDescent="0.25">
      <c r="L35" t="s">
        <v>158</v>
      </c>
      <c r="M35" t="s">
        <v>159</v>
      </c>
      <c r="N35">
        <v>1</v>
      </c>
      <c r="O35">
        <v>5</v>
      </c>
      <c r="P35" s="13">
        <v>0.42</v>
      </c>
      <c r="Q35" s="13">
        <f>IF(ISBLANK(Table6[[#This Row],[Cost]]),"",Table6[[#This Row],['#/Board]]*Table6[[#This Row],[Quantity]]*Table6[[#This Row],[Cost]])</f>
        <v>2.1</v>
      </c>
      <c r="R35" s="14" t="s">
        <v>160</v>
      </c>
    </row>
    <row r="36" spans="11:19" x14ac:dyDescent="0.25">
      <c r="L36" t="s">
        <v>161</v>
      </c>
      <c r="M36" t="s">
        <v>162</v>
      </c>
      <c r="N36">
        <v>1</v>
      </c>
      <c r="O36">
        <v>5</v>
      </c>
      <c r="P36" s="13">
        <v>3.83</v>
      </c>
      <c r="Q36" s="13">
        <f>IF(ISBLANK(Table6[[#This Row],[Cost]]),"",Table6[[#This Row],['#/Board]]*Table6[[#This Row],[Quantity]]*Table6[[#This Row],[Cost]])</f>
        <v>19.149999999999999</v>
      </c>
      <c r="R36" s="14" t="s">
        <v>163</v>
      </c>
    </row>
    <row r="37" spans="11:19" x14ac:dyDescent="0.25">
      <c r="L37" t="s">
        <v>141</v>
      </c>
      <c r="M37" t="s">
        <v>142</v>
      </c>
      <c r="N37">
        <v>1</v>
      </c>
      <c r="O37">
        <v>5</v>
      </c>
      <c r="P37" s="13">
        <v>0.1</v>
      </c>
      <c r="Q37" s="13">
        <f>IF(ISBLANK(Table6[[#This Row],[Cost]]),"",Table6[[#This Row],['#/Board]]*Table6[[#This Row],[Quantity]]*Table6[[#This Row],[Cost]])</f>
        <v>0.5</v>
      </c>
      <c r="R37" s="14" t="s">
        <v>143</v>
      </c>
    </row>
    <row r="38" spans="11:19" x14ac:dyDescent="0.25">
      <c r="L38" t="s">
        <v>164</v>
      </c>
      <c r="M38" t="s">
        <v>165</v>
      </c>
      <c r="N38">
        <v>4</v>
      </c>
      <c r="O38">
        <v>5</v>
      </c>
      <c r="P38" s="13">
        <v>0.1</v>
      </c>
      <c r="Q38" s="13">
        <f>IF(ISBLANK(Table6[[#This Row],[Cost]]),"",Table6[[#This Row],['#/Board]]*Table6[[#This Row],[Quantity]]*Table6[[#This Row],[Cost]])</f>
        <v>2</v>
      </c>
      <c r="R38" s="14" t="s">
        <v>166</v>
      </c>
    </row>
    <row r="39" spans="11:19" x14ac:dyDescent="0.25">
      <c r="L39" t="s">
        <v>168</v>
      </c>
      <c r="M39" t="s">
        <v>169</v>
      </c>
      <c r="N39">
        <v>1</v>
      </c>
      <c r="O39">
        <v>5</v>
      </c>
      <c r="P39" s="13">
        <v>0.21</v>
      </c>
      <c r="Q39" s="13">
        <f>IF(ISBLANK(Table6[[#This Row],[Cost]]),"",Table6[[#This Row],['#/Board]]*Table6[[#This Row],[Quantity]]*Table6[[#This Row],[Cost]])</f>
        <v>1.05</v>
      </c>
      <c r="R39" s="14" t="s">
        <v>167</v>
      </c>
    </row>
    <row r="40" spans="11:19" x14ac:dyDescent="0.25">
      <c r="L40" t="s">
        <v>170</v>
      </c>
      <c r="M40" t="s">
        <v>171</v>
      </c>
      <c r="N40">
        <v>2</v>
      </c>
      <c r="O40">
        <v>5</v>
      </c>
      <c r="P40" s="13">
        <v>0.18</v>
      </c>
      <c r="Q40" s="13">
        <f>IF(ISBLANK(Table6[[#This Row],[Cost]]),"",Table6[[#This Row],['#/Board]]*Table6[[#This Row],[Quantity]]*Table6[[#This Row],[Cost]])</f>
        <v>1.7999999999999998</v>
      </c>
      <c r="R40" s="14" t="s">
        <v>172</v>
      </c>
    </row>
    <row r="41" spans="11:19" x14ac:dyDescent="0.25">
      <c r="L41" t="s">
        <v>62</v>
      </c>
      <c r="M41" t="s">
        <v>63</v>
      </c>
      <c r="N41">
        <v>2</v>
      </c>
      <c r="O41">
        <v>5</v>
      </c>
      <c r="P41" s="13">
        <v>0.23</v>
      </c>
      <c r="Q41" s="13">
        <f>IF(ISBLANK(Table6[[#This Row],[Cost]]),"",Table6[[#This Row],['#/Board]]*Table6[[#This Row],[Quantity]]*Table6[[#This Row],[Cost]])</f>
        <v>2.3000000000000003</v>
      </c>
      <c r="R41" s="14" t="s">
        <v>64</v>
      </c>
    </row>
    <row r="42" spans="11:19" x14ac:dyDescent="0.25">
      <c r="L42" t="s">
        <v>68</v>
      </c>
      <c r="M42" t="s">
        <v>69</v>
      </c>
      <c r="N42">
        <v>6</v>
      </c>
      <c r="O42">
        <v>5</v>
      </c>
      <c r="P42" s="13">
        <v>0.11</v>
      </c>
      <c r="Q42" s="13">
        <f>IF(ISBLANK(Table6[[#This Row],[Cost]]),"",Table6[[#This Row],['#/Board]]*Table6[[#This Row],[Quantity]]*Table6[[#This Row],[Cost]])</f>
        <v>3.3</v>
      </c>
      <c r="R42" s="14" t="s">
        <v>70</v>
      </c>
    </row>
    <row r="43" spans="11:19" x14ac:dyDescent="0.25">
      <c r="L43" t="s">
        <v>174</v>
      </c>
      <c r="M43" t="s">
        <v>175</v>
      </c>
      <c r="N43">
        <v>1</v>
      </c>
      <c r="O43">
        <v>5</v>
      </c>
      <c r="P43" s="13">
        <v>0.44</v>
      </c>
      <c r="Q43" s="13">
        <f>IF(ISBLANK(Table6[[#This Row],[Cost]]),"",Table6[[#This Row],['#/Board]]*Table6[[#This Row],[Quantity]]*Table6[[#This Row],[Cost]])</f>
        <v>2.2000000000000002</v>
      </c>
      <c r="R43" s="14" t="s">
        <v>173</v>
      </c>
      <c r="S43" t="s">
        <v>179</v>
      </c>
    </row>
    <row r="44" spans="11:19" x14ac:dyDescent="0.25">
      <c r="L44" t="s">
        <v>62</v>
      </c>
      <c r="M44" t="s">
        <v>63</v>
      </c>
      <c r="N44">
        <v>1</v>
      </c>
      <c r="O44">
        <v>5</v>
      </c>
      <c r="P44" s="13">
        <v>0.23</v>
      </c>
      <c r="Q44" s="13">
        <f>IF(ISBLANK(Table6[[#This Row],[Cost]]),"",Table6[[#This Row],['#/Board]]*Table6[[#This Row],[Quantity]]*Table6[[#This Row],[Cost]])</f>
        <v>1.1500000000000001</v>
      </c>
      <c r="R44" s="14" t="s">
        <v>64</v>
      </c>
    </row>
    <row r="45" spans="11:19" x14ac:dyDescent="0.25">
      <c r="L45" t="s">
        <v>176</v>
      </c>
      <c r="M45" t="s">
        <v>177</v>
      </c>
      <c r="N45">
        <v>1</v>
      </c>
      <c r="O45">
        <v>5</v>
      </c>
      <c r="P45" s="13">
        <v>0.1</v>
      </c>
      <c r="Q45" s="13">
        <f>IF(ISBLANK(Table6[[#This Row],[Cost]]),"",Table6[[#This Row],['#/Board]]*Table6[[#This Row],[Quantity]]*Table6[[#This Row],[Cost]])</f>
        <v>0.5</v>
      </c>
      <c r="R45" s="14" t="s">
        <v>178</v>
      </c>
    </row>
    <row r="46" spans="11:19" x14ac:dyDescent="0.25">
      <c r="L46" t="s">
        <v>72</v>
      </c>
      <c r="M46" t="s">
        <v>71</v>
      </c>
      <c r="N46">
        <v>1</v>
      </c>
      <c r="O46">
        <v>5</v>
      </c>
      <c r="P46" s="13">
        <v>0.71</v>
      </c>
      <c r="Q46" s="13">
        <f>IF(ISBLANK(Table6[[#This Row],[Cost]]),"",Table6[[#This Row],['#/Board]]*Table6[[#This Row],[Quantity]]*Table6[[#This Row],[Cost]])</f>
        <v>3.55</v>
      </c>
      <c r="R46" s="14" t="s">
        <v>73</v>
      </c>
    </row>
    <row r="47" spans="11:19" x14ac:dyDescent="0.25">
      <c r="L47" t="s">
        <v>62</v>
      </c>
      <c r="M47" t="s">
        <v>63</v>
      </c>
      <c r="N47">
        <v>4</v>
      </c>
      <c r="O47">
        <v>5</v>
      </c>
      <c r="P47" s="13">
        <v>0.23</v>
      </c>
      <c r="Q47" s="13">
        <f>IF(ISBLANK(Table6[[#This Row],[Cost]]),"",Table6[[#This Row],['#/Board]]*Table6[[#This Row],[Quantity]]*Table6[[#This Row],[Cost]])</f>
        <v>4.6000000000000005</v>
      </c>
      <c r="R47" s="14" t="s">
        <v>64</v>
      </c>
    </row>
    <row r="48" spans="11:19" x14ac:dyDescent="0.25">
      <c r="K48" t="s">
        <v>116</v>
      </c>
      <c r="L48" t="s">
        <v>181</v>
      </c>
      <c r="M48" t="s">
        <v>182</v>
      </c>
      <c r="N48">
        <v>1</v>
      </c>
      <c r="O48">
        <v>5</v>
      </c>
      <c r="P48" s="13">
        <v>0.88</v>
      </c>
      <c r="Q48" s="13">
        <f>IF(ISBLANK(Table6[[#This Row],[Cost]]),"",Table6[[#This Row],['#/Board]]*Table6[[#This Row],[Quantity]]*Table6[[#This Row],[Cost]])</f>
        <v>4.4000000000000004</v>
      </c>
      <c r="R48" s="14" t="s">
        <v>183</v>
      </c>
    </row>
    <row r="49" spans="11:19" x14ac:dyDescent="0.25">
      <c r="L49" t="s">
        <v>158</v>
      </c>
      <c r="M49" t="s">
        <v>159</v>
      </c>
      <c r="N49">
        <v>1</v>
      </c>
      <c r="O49">
        <v>5</v>
      </c>
      <c r="P49" s="13">
        <v>0.42</v>
      </c>
      <c r="Q49" s="13">
        <f>IF(ISBLANK(Table6[[#This Row],[Cost]]),"",Table6[[#This Row],['#/Board]]*Table6[[#This Row],[Quantity]]*Table6[[#This Row],[Cost]])</f>
        <v>2.1</v>
      </c>
      <c r="R49" s="14" t="s">
        <v>160</v>
      </c>
    </row>
    <row r="50" spans="11:19" x14ac:dyDescent="0.25">
      <c r="L50" t="s">
        <v>138</v>
      </c>
      <c r="M50" t="s">
        <v>139</v>
      </c>
      <c r="N50">
        <v>1</v>
      </c>
      <c r="O50">
        <v>5</v>
      </c>
      <c r="P50" s="13">
        <v>1.6</v>
      </c>
      <c r="Q50" s="13">
        <f>IF(ISBLANK(Table6[[#This Row],[Cost]]),"",Table6[[#This Row],['#/Board]]*Table6[[#This Row],[Quantity]]*Table6[[#This Row],[Cost]])</f>
        <v>8</v>
      </c>
      <c r="R50" s="14" t="s">
        <v>140</v>
      </c>
      <c r="S50" t="s">
        <v>180</v>
      </c>
    </row>
    <row r="51" spans="11:19" x14ac:dyDescent="0.25">
      <c r="L51" t="s">
        <v>68</v>
      </c>
      <c r="M51" t="s">
        <v>69</v>
      </c>
      <c r="N51">
        <v>2</v>
      </c>
      <c r="O51">
        <v>5</v>
      </c>
      <c r="P51" s="13">
        <v>0.11</v>
      </c>
      <c r="Q51" s="13">
        <f>IF(ISBLANK(Table6[[#This Row],[Cost]]),"",Table6[[#This Row],['#/Board]]*Table6[[#This Row],[Quantity]]*Table6[[#This Row],[Cost]])</f>
        <v>1.1000000000000001</v>
      </c>
      <c r="R51" s="14" t="s">
        <v>70</v>
      </c>
    </row>
    <row r="52" spans="11:19" x14ac:dyDescent="0.25">
      <c r="K52" t="s">
        <v>184</v>
      </c>
      <c r="L52" t="s">
        <v>190</v>
      </c>
      <c r="M52" t="s">
        <v>186</v>
      </c>
      <c r="N52">
        <v>1</v>
      </c>
      <c r="O52">
        <v>5</v>
      </c>
      <c r="P52" s="13">
        <v>0.32</v>
      </c>
      <c r="Q52" s="13">
        <f>IF(ISBLANK(Table6[[#This Row],[Cost]]),"",Table6[[#This Row],['#/Board]]*Table6[[#This Row],[Quantity]]*Table6[[#This Row],[Cost]])</f>
        <v>1.6</v>
      </c>
      <c r="R52" s="14" t="s">
        <v>185</v>
      </c>
    </row>
    <row r="53" spans="11:19" x14ac:dyDescent="0.25">
      <c r="L53" t="s">
        <v>77</v>
      </c>
      <c r="M53" s="15" t="s">
        <v>84</v>
      </c>
      <c r="N53">
        <v>5</v>
      </c>
      <c r="O53">
        <v>5</v>
      </c>
      <c r="P53" s="13">
        <v>0.1</v>
      </c>
      <c r="Q53" s="13">
        <f>IF(ISBLANK(Table6[[#This Row],[Cost]]),"",Table6[[#This Row],['#/Board]]*Table6[[#This Row],[Quantity]]*Table6[[#This Row],[Cost]])</f>
        <v>2.5</v>
      </c>
      <c r="R53" s="14" t="s">
        <v>85</v>
      </c>
      <c r="S53" t="s">
        <v>187</v>
      </c>
    </row>
    <row r="54" spans="11:19" x14ac:dyDescent="0.25">
      <c r="L54" t="s">
        <v>189</v>
      </c>
      <c r="M54" t="s">
        <v>51</v>
      </c>
      <c r="N54">
        <v>1</v>
      </c>
      <c r="O54">
        <v>5</v>
      </c>
      <c r="P54" s="13">
        <v>0.19</v>
      </c>
      <c r="Q54" s="13">
        <f>IF(ISBLANK(Table6[[#This Row],[Cost]]),"",Table6[[#This Row],['#/Board]]*Table6[[#This Row],[Quantity]]*Table6[[#This Row],[Cost]])</f>
        <v>0.95</v>
      </c>
      <c r="R54" s="14" t="s">
        <v>50</v>
      </c>
    </row>
    <row r="55" spans="11:19" x14ac:dyDescent="0.25">
      <c r="L55" t="s">
        <v>191</v>
      </c>
      <c r="M55" t="s">
        <v>188</v>
      </c>
      <c r="N55">
        <v>1</v>
      </c>
      <c r="O55">
        <v>5</v>
      </c>
      <c r="P55" s="13">
        <v>0.28000000000000003</v>
      </c>
      <c r="Q55" s="13">
        <f>IF(ISBLANK(Table6[[#This Row],[Cost]]),"",Table6[[#This Row],['#/Board]]*Table6[[#This Row],[Quantity]]*Table6[[#This Row],[Cost]])</f>
        <v>1.4000000000000001</v>
      </c>
      <c r="R55" s="1" t="s">
        <v>192</v>
      </c>
    </row>
    <row r="56" spans="11:19" x14ac:dyDescent="0.25">
      <c r="L56" t="s">
        <v>77</v>
      </c>
      <c r="M56" s="15" t="s">
        <v>84</v>
      </c>
      <c r="N56">
        <v>5</v>
      </c>
      <c r="O56">
        <v>5</v>
      </c>
      <c r="P56" s="13">
        <v>0.1</v>
      </c>
      <c r="Q56" s="13">
        <f>IF(ISBLANK(Table6[[#This Row],[Cost]]),"",Table6[[#This Row],['#/Board]]*Table6[[#This Row],[Quantity]]*Table6[[#This Row],[Cost]])</f>
        <v>2.5</v>
      </c>
      <c r="R56" s="14" t="s">
        <v>85</v>
      </c>
      <c r="S56" t="s">
        <v>193</v>
      </c>
    </row>
    <row r="57" spans="11:19" x14ac:dyDescent="0.25">
      <c r="P57" s="13"/>
      <c r="Q57" s="13" t="str">
        <f>IF(ISBLANK(Table6[[#This Row],[Cost]]),"",Table6[[#This Row],['#/Board]]*Table6[[#This Row],[Quantity]]*Table6[[#This Row],[Cost]])</f>
        <v/>
      </c>
    </row>
  </sheetData>
  <hyperlinks>
    <hyperlink ref="I10" r:id="rId1" xr:uid="{2F653E6C-57D6-403E-906F-1D0B5108476B}"/>
    <hyperlink ref="X3" r:id="rId2" xr:uid="{D46B0E92-0E39-4526-87A7-EBB5BB5B9234}"/>
    <hyperlink ref="X4" r:id="rId3" xr:uid="{D8C49F61-368A-4FF8-A996-20E737472785}"/>
    <hyperlink ref="R8" r:id="rId4" xr:uid="{ADF255D7-F377-43F4-B014-A1658754EAB5}"/>
    <hyperlink ref="R10" r:id="rId5" xr:uid="{DEFCE98D-5226-4C8A-A24B-94AB3532834B}"/>
    <hyperlink ref="R9" r:id="rId6" xr:uid="{AC108B6F-07C4-440A-8303-F1B355420760}"/>
    <hyperlink ref="R18" r:id="rId7" xr:uid="{D74EDB25-FC2B-4EDA-A1FC-B75048EC880C}"/>
    <hyperlink ref="R17" r:id="rId8" xr:uid="{1C9F890F-724B-4DA8-B19F-2AC16F1ACF12}"/>
    <hyperlink ref="R14" r:id="rId9" xr:uid="{313EFF3F-ED31-4DE1-B157-15519EED5080}"/>
    <hyperlink ref="R15" r:id="rId10" xr:uid="{196A9E4E-08CF-424B-949D-260CD7BC59AF}"/>
    <hyperlink ref="R19" r:id="rId11" xr:uid="{5CDD86F0-1C52-42DC-B169-53D7719E94EE}"/>
    <hyperlink ref="R21" r:id="rId12" xr:uid="{21DD171A-5AFE-4238-B474-52966CB2FDA3}"/>
    <hyperlink ref="R22" r:id="rId13" xr:uid="{80BA58D8-DE13-4EFB-9267-5D6804398CAA}"/>
    <hyperlink ref="R23" r:id="rId14" xr:uid="{2957D88D-7420-4C16-9A55-474C5027763E}"/>
    <hyperlink ref="R24" r:id="rId15" xr:uid="{4CFBB4D9-7871-4982-8084-CF0CCD6F7344}"/>
    <hyperlink ref="R16" r:id="rId16" xr:uid="{823D6A60-AC8F-4D90-A971-918052976DDE}"/>
    <hyperlink ref="R7" r:id="rId17" xr:uid="{8107964D-724A-4A2A-86E6-DA3B2F4EC89A}"/>
    <hyperlink ref="R11" r:id="rId18" xr:uid="{1F41E427-9DA8-4F2F-82D8-13C2A87DA271}"/>
    <hyperlink ref="R12" r:id="rId19" xr:uid="{ECFC23CB-2E6A-478B-9E7C-E07870FF01C3}"/>
    <hyperlink ref="R13" r:id="rId20" xr:uid="{96228F75-33E4-4598-A6D6-1D71AA458E59}"/>
    <hyperlink ref="R20" r:id="rId21" xr:uid="{3A4D1670-B373-4320-B146-6CDAC5BC83CF}"/>
    <hyperlink ref="I13" r:id="rId22" xr:uid="{CE5568B6-1420-48D6-A457-519933D8EE51}"/>
    <hyperlink ref="I11" r:id="rId23" xr:uid="{AA41758F-5EC9-4D9E-811E-886D5DCD8E53}"/>
    <hyperlink ref="I14" r:id="rId24" xr:uid="{C099BDA4-6FA9-443A-A225-D9E2959435D0}"/>
    <hyperlink ref="I12" r:id="rId25" xr:uid="{B0A4CCA1-3942-49F1-9898-05D798780FA4}"/>
    <hyperlink ref="R26" r:id="rId26" xr:uid="{820C2995-15EB-4DB9-96EA-E0020FF2B617}"/>
    <hyperlink ref="R27" r:id="rId27" xr:uid="{78065420-EF8B-4915-8D15-E664E1C20FB5}"/>
    <hyperlink ref="R28" r:id="rId28" xr:uid="{48B3D1F1-F5BB-4E71-80A3-316297FC38DE}"/>
    <hyperlink ref="R29" r:id="rId29" xr:uid="{4616464D-CDF5-48A6-A9F8-9C89CD35D45A}"/>
    <hyperlink ref="R30" r:id="rId30" xr:uid="{33BE169B-82A8-442F-9C97-002CD6832D03}"/>
    <hyperlink ref="R31" r:id="rId31" xr:uid="{461C4FF9-F778-44C8-87DB-C2970623D369}"/>
    <hyperlink ref="R32" r:id="rId32" xr:uid="{ACD0BD0D-E5DA-4D2F-99F3-43C001F0E473}"/>
    <hyperlink ref="R33" r:id="rId33" xr:uid="{92E7DB61-8401-488D-A555-B957FA4E4AA5}"/>
    <hyperlink ref="R34" r:id="rId34" xr:uid="{21A35D27-BB47-4ACC-98D0-F53E842BCE0F}"/>
    <hyperlink ref="R35" r:id="rId35" xr:uid="{17E0FE8A-7E47-4476-87F0-D002C8F9A36A}"/>
    <hyperlink ref="R36" r:id="rId36" xr:uid="{DD3C2C84-E43E-44D9-A3FA-AACCF81DB95B}"/>
    <hyperlink ref="R37" r:id="rId37" xr:uid="{C94C99B2-60D6-4AD9-AD26-85E16DABBB22}"/>
    <hyperlink ref="R38" r:id="rId38" xr:uid="{1D643EB9-29DE-4C29-922F-85F182B5AE70}"/>
    <hyperlink ref="R39" r:id="rId39" xr:uid="{A9AA2D45-CA3F-4AA6-A09B-58AA5A8A7537}"/>
    <hyperlink ref="R40" r:id="rId40" xr:uid="{73AE7BEA-7163-40D4-BD66-B1A1E522F30C}"/>
    <hyperlink ref="R41" r:id="rId41" xr:uid="{5E4FB191-DAC5-4B12-9282-46E3DD65F0C2}"/>
    <hyperlink ref="R42" r:id="rId42" xr:uid="{3498F1FD-EE38-4E40-8015-C8CE98419C49}"/>
    <hyperlink ref="R43" r:id="rId43" xr:uid="{FAF76344-2E9C-435C-A195-BA526E329A36}"/>
    <hyperlink ref="R44" r:id="rId44" xr:uid="{3E4E9E2F-6850-4637-B571-57F7542D358D}"/>
    <hyperlink ref="R45" r:id="rId45" xr:uid="{6DBE9E78-5814-4385-95F6-B2885224625E}"/>
    <hyperlink ref="R46" r:id="rId46" xr:uid="{75B0A2FB-DDDE-4797-815A-6AF83954AEB4}"/>
    <hyperlink ref="R47" r:id="rId47" xr:uid="{499DEE2E-2B5A-42C1-BC9D-A366B2E08797}"/>
    <hyperlink ref="R50" r:id="rId48" xr:uid="{B53FC500-EE3B-42E7-A652-B5892C19DDB7}"/>
    <hyperlink ref="R51" r:id="rId49" xr:uid="{768082DC-6D93-4E70-9FCB-0713012749F4}"/>
    <hyperlink ref="R48" r:id="rId50" xr:uid="{8DBB7E9E-B39D-4DD3-8D78-7C824C5F62B2}"/>
    <hyperlink ref="R49" r:id="rId51" xr:uid="{54E225FD-02C6-405B-AE96-36A842EEEBAB}"/>
    <hyperlink ref="R52" r:id="rId52" xr:uid="{551E6192-79FE-4AB6-9B8E-F9ABE400C0EC}"/>
    <hyperlink ref="R53" r:id="rId53" xr:uid="{B8563B9C-E925-416B-8432-B69589360084}"/>
    <hyperlink ref="R54" r:id="rId54" xr:uid="{E55E64D8-41DC-48D5-A590-C8DC5DB6D177}"/>
    <hyperlink ref="R56" r:id="rId55" xr:uid="{4EA9E0C4-8FCF-49A9-B494-1D3EB0E2D262}"/>
    <hyperlink ref="X5" r:id="rId56" xr:uid="{06F979E4-677D-4CD1-9D0C-98A21CD065D1}"/>
    <hyperlink ref="X6" r:id="rId57" xr:uid="{C77A819E-A84C-4702-B565-A8BF375A4F66}"/>
    <hyperlink ref="X7" r:id="rId58" xr:uid="{F0AE49A0-3669-41DF-90E2-5241254FF662}"/>
    <hyperlink ref="X8" r:id="rId59" xr:uid="{929D32B7-DACF-4450-BC42-9BC787DEE0E3}"/>
    <hyperlink ref="X9" r:id="rId60" xr:uid="{1B5461F8-15FC-4FFE-852B-DC32DC75B895}"/>
    <hyperlink ref="X10" r:id="rId61" xr:uid="{4C0E4C41-19B8-4105-ADEA-BA406948F93E}"/>
    <hyperlink ref="X11" r:id="rId62" xr:uid="{D656BA8A-BA60-474C-8F8C-15495042BC21}"/>
    <hyperlink ref="AD3" r:id="rId63" xr:uid="{D3DD5FE9-6DED-437A-86B4-E5215FD42488}"/>
    <hyperlink ref="AD4" r:id="rId64" xr:uid="{1C5511C6-2703-4DFE-B66C-12C94C46765C}"/>
    <hyperlink ref="AD5" r:id="rId65" xr:uid="{85AADC34-DEAB-4150-8EDB-833EAD9BBD56}"/>
    <hyperlink ref="AD6" r:id="rId66" xr:uid="{9F1E811B-4937-4C17-A3AE-3897BC16A1EE}"/>
    <hyperlink ref="I9" r:id="rId67" xr:uid="{3F4D05D5-2DE6-4AD9-861F-D3AFCDCFD882}"/>
  </hyperlinks>
  <pageMargins left="0.7" right="0.7" top="0.75" bottom="0.75" header="0.3" footer="0.3"/>
  <pageSetup orientation="portrait" r:id="rId68"/>
  <tableParts count="4">
    <tablePart r:id="rId69"/>
    <tablePart r:id="rId70"/>
    <tablePart r:id="rId71"/>
    <tablePart r:id="rId7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9C5B-8A30-4DB9-8FCF-377E10C8080D}">
  <dimension ref="A1:G12"/>
  <sheetViews>
    <sheetView workbookViewId="0">
      <selection activeCell="G6" sqref="G6"/>
    </sheetView>
  </sheetViews>
  <sheetFormatPr defaultRowHeight="15" x14ac:dyDescent="0.25"/>
  <cols>
    <col min="1" max="1" width="11.140625" customWidth="1"/>
    <col min="3" max="3" width="11.140625" customWidth="1"/>
    <col min="4" max="4" width="12.7109375" customWidth="1"/>
    <col min="5" max="5" width="9" bestFit="1" customWidth="1"/>
    <col min="6" max="6" width="12" bestFit="1" customWidth="1"/>
  </cols>
  <sheetData>
    <row r="1" spans="1:7" x14ac:dyDescent="0.25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122</v>
      </c>
      <c r="G1" t="s">
        <v>19</v>
      </c>
    </row>
    <row r="2" spans="1:7" x14ac:dyDescent="0.25">
      <c r="A2" t="s">
        <v>108</v>
      </c>
      <c r="B2">
        <v>5</v>
      </c>
      <c r="C2" t="s">
        <v>109</v>
      </c>
      <c r="D2" t="s">
        <v>110</v>
      </c>
      <c r="E2" s="1">
        <v>49.99</v>
      </c>
      <c r="F2" s="16" t="s">
        <v>126</v>
      </c>
      <c r="G2" s="17" t="s">
        <v>111</v>
      </c>
    </row>
    <row r="3" spans="1:7" x14ac:dyDescent="0.25">
      <c r="A3" t="s">
        <v>108</v>
      </c>
      <c r="B3">
        <v>7</v>
      </c>
      <c r="C3" t="s">
        <v>109</v>
      </c>
      <c r="D3" t="s">
        <v>110</v>
      </c>
      <c r="E3" s="1">
        <v>62.99</v>
      </c>
      <c r="F3" s="16" t="s">
        <v>126</v>
      </c>
      <c r="G3" s="17" t="s">
        <v>112</v>
      </c>
    </row>
    <row r="4" spans="1:7" x14ac:dyDescent="0.25">
      <c r="A4" t="s">
        <v>113</v>
      </c>
      <c r="B4">
        <v>4.3</v>
      </c>
      <c r="C4" t="s">
        <v>109</v>
      </c>
      <c r="D4" t="s">
        <v>110</v>
      </c>
      <c r="E4" s="1">
        <v>39.99</v>
      </c>
      <c r="F4" s="16" t="s">
        <v>126</v>
      </c>
      <c r="G4" s="17" t="s">
        <v>114</v>
      </c>
    </row>
    <row r="5" spans="1:7" x14ac:dyDescent="0.25">
      <c r="A5" t="s">
        <v>113</v>
      </c>
      <c r="B5">
        <v>5</v>
      </c>
      <c r="C5" t="s">
        <v>109</v>
      </c>
      <c r="D5" t="s">
        <v>110</v>
      </c>
      <c r="E5" s="1">
        <v>43.99</v>
      </c>
      <c r="F5" s="16" t="s">
        <v>129</v>
      </c>
      <c r="G5" s="17" t="s">
        <v>115</v>
      </c>
    </row>
    <row r="6" spans="1:7" x14ac:dyDescent="0.25">
      <c r="A6" t="s">
        <v>113</v>
      </c>
      <c r="B6">
        <v>7</v>
      </c>
      <c r="C6" t="s">
        <v>109</v>
      </c>
      <c r="D6" t="s">
        <v>110</v>
      </c>
      <c r="E6" s="1">
        <v>59.99</v>
      </c>
      <c r="F6" s="16" t="s">
        <v>127</v>
      </c>
      <c r="G6" s="17" t="s">
        <v>101</v>
      </c>
    </row>
    <row r="7" spans="1:7" x14ac:dyDescent="0.25">
      <c r="A7" t="s">
        <v>108</v>
      </c>
      <c r="B7">
        <v>3.5</v>
      </c>
      <c r="C7" t="s">
        <v>116</v>
      </c>
      <c r="D7" t="s">
        <v>120</v>
      </c>
      <c r="E7" s="1">
        <v>20.97</v>
      </c>
      <c r="F7" s="16" t="s">
        <v>130</v>
      </c>
      <c r="G7" s="17" t="s">
        <v>117</v>
      </c>
    </row>
    <row r="8" spans="1:7" x14ac:dyDescent="0.25">
      <c r="A8" t="s">
        <v>108</v>
      </c>
      <c r="B8">
        <v>7</v>
      </c>
      <c r="C8" t="s">
        <v>116</v>
      </c>
      <c r="D8" t="s">
        <v>119</v>
      </c>
      <c r="E8" s="1">
        <v>59.99</v>
      </c>
      <c r="F8" s="16" t="s">
        <v>126</v>
      </c>
      <c r="G8" s="17" t="s">
        <v>118</v>
      </c>
    </row>
    <row r="9" spans="1:7" x14ac:dyDescent="0.25">
      <c r="A9" t="s">
        <v>113</v>
      </c>
      <c r="B9">
        <v>3.5</v>
      </c>
      <c r="C9" t="s">
        <v>116</v>
      </c>
      <c r="D9" t="s">
        <v>120</v>
      </c>
      <c r="E9" s="1">
        <v>37.99</v>
      </c>
      <c r="F9" s="16" t="s">
        <v>126</v>
      </c>
      <c r="G9" s="17" t="s">
        <v>121</v>
      </c>
    </row>
    <row r="10" spans="1:7" x14ac:dyDescent="0.25">
      <c r="A10" t="s">
        <v>113</v>
      </c>
      <c r="B10">
        <v>5</v>
      </c>
      <c r="C10" t="s">
        <v>116</v>
      </c>
      <c r="D10" t="s">
        <v>110</v>
      </c>
      <c r="E10" s="1">
        <v>49.99</v>
      </c>
      <c r="F10" s="16" t="s">
        <v>130</v>
      </c>
      <c r="G10" s="17" t="s">
        <v>123</v>
      </c>
    </row>
    <row r="11" spans="1:7" x14ac:dyDescent="0.25">
      <c r="A11" t="s">
        <v>113</v>
      </c>
      <c r="B11">
        <v>7</v>
      </c>
      <c r="C11" t="s">
        <v>116</v>
      </c>
      <c r="D11" t="s">
        <v>119</v>
      </c>
      <c r="E11" s="1">
        <v>62.99</v>
      </c>
      <c r="F11" s="16" t="s">
        <v>128</v>
      </c>
      <c r="G11" s="17" t="s">
        <v>20</v>
      </c>
    </row>
    <row r="12" spans="1:7" x14ac:dyDescent="0.25">
      <c r="A12" t="s">
        <v>113</v>
      </c>
      <c r="B12">
        <v>11.9</v>
      </c>
      <c r="C12" t="s">
        <v>116</v>
      </c>
      <c r="D12" t="s">
        <v>125</v>
      </c>
      <c r="E12" s="1">
        <v>109.99</v>
      </c>
      <c r="F12" s="16" t="s">
        <v>126</v>
      </c>
      <c r="G12" s="17" t="s">
        <v>124</v>
      </c>
    </row>
  </sheetData>
  <phoneticPr fontId="6" type="noConversion"/>
  <conditionalFormatting sqref="A2:G12">
    <cfRule type="expression" dxfId="2" priority="1">
      <formula>ISNUMBER(SEARCH("yes",$F2))</formula>
    </cfRule>
    <cfRule type="expression" dxfId="1" priority="2">
      <formula>ISNUMBER(SEARCH("X",$F2))</formula>
    </cfRule>
    <cfRule type="expression" dxfId="0" priority="3">
      <formula>NOT(ISBLANK($F2))</formula>
    </cfRule>
  </conditionalFormatting>
  <hyperlinks>
    <hyperlink ref="G2" r:id="rId1" xr:uid="{2D25256E-A673-4EA9-BE09-AE3C8FC87A25}"/>
    <hyperlink ref="G3" r:id="rId2" xr:uid="{A061F7AA-9D84-4848-A6CE-126A04163543}"/>
    <hyperlink ref="G4" r:id="rId3" xr:uid="{2203A28F-6488-4879-886C-5FD38EFD0EC1}"/>
    <hyperlink ref="G5" r:id="rId4" xr:uid="{6CE69F44-6A3E-4BD4-ADB2-07635B1F1467}"/>
    <hyperlink ref="G6" r:id="rId5" xr:uid="{730C3B8B-141B-4D70-A567-4D0F866D14F4}"/>
    <hyperlink ref="G7" r:id="rId6" xr:uid="{AD7E3C81-101B-4043-A33F-1367FF55A8DB}"/>
    <hyperlink ref="G8" r:id="rId7" xr:uid="{91A7EF63-FA4B-4828-AAB4-986CF440C3A1}"/>
    <hyperlink ref="G9" r:id="rId8" xr:uid="{E5C744B1-6BDD-4F3F-A313-A41C7538053E}"/>
    <hyperlink ref="G10" r:id="rId9" xr:uid="{09EA4E39-120C-40F2-BAB9-95C37958E83B}"/>
    <hyperlink ref="G11" r:id="rId10" xr:uid="{9F1E7E3E-2A75-4235-AF1C-7B16ED12585A}"/>
    <hyperlink ref="G12" r:id="rId11" xr:uid="{53F3D7EC-AFBE-425D-9F52-BE322A78A68D}"/>
  </hyperlinks>
  <pageMargins left="0.7" right="0.7" top="0.75" bottom="0.75" header="0.3" footer="0.3"/>
  <pageSetup orientation="portrait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Screens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Lathrum</dc:creator>
  <cp:lastModifiedBy>Dylan Lathrum</cp:lastModifiedBy>
  <dcterms:created xsi:type="dcterms:W3CDTF">2021-05-24T03:07:21Z</dcterms:created>
  <dcterms:modified xsi:type="dcterms:W3CDTF">2021-06-07T06:29:22Z</dcterms:modified>
</cp:coreProperties>
</file>