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thesis\fundingApplication\"/>
    </mc:Choice>
  </mc:AlternateContent>
  <xr:revisionPtr revIDLastSave="0" documentId="13_ncr:1_{827D0CA3-E1B3-436E-97EA-5256C79331B6}" xr6:coauthVersionLast="47" xr6:coauthVersionMax="47" xr10:uidLastSave="{00000000-0000-0000-0000-000000000000}"/>
  <bookViews>
    <workbookView xWindow="-120" yWindow="-120" windowWidth="38640" windowHeight="21240" xr2:uid="{31876CD3-BBB1-4783-9F61-8ACDF5177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8" i="1"/>
  <c r="Q7" i="1"/>
  <c r="Q12" i="1"/>
  <c r="Q11" i="1"/>
  <c r="Q13" i="1"/>
  <c r="Q16" i="1"/>
  <c r="Q17" i="1"/>
  <c r="Q15" i="1"/>
  <c r="Q20" i="1"/>
  <c r="H7" i="1"/>
  <c r="B3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5" i="1"/>
  <c r="H4" i="1"/>
  <c r="H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Q3" i="1"/>
  <c r="Q4" i="1"/>
  <c r="Q5" i="1"/>
  <c r="Q6" i="1"/>
  <c r="Q9" i="1"/>
  <c r="Q10" i="1"/>
  <c r="Q18" i="1"/>
  <c r="Q19" i="1"/>
  <c r="Q21" i="1"/>
  <c r="Q22" i="1"/>
  <c r="Q25" i="1"/>
  <c r="Q23" i="1"/>
  <c r="Q24" i="1"/>
  <c r="Q26" i="1"/>
  <c r="Q27" i="1"/>
  <c r="Q28" i="1"/>
  <c r="Q29" i="1"/>
  <c r="Q1" i="1" l="1"/>
  <c r="C4" i="1" s="1"/>
  <c r="H1" i="1"/>
  <c r="C3" i="1" s="1"/>
  <c r="B6" i="1"/>
  <c r="B5" i="1"/>
  <c r="B4" i="1"/>
  <c r="AC1" i="1"/>
  <c r="C6" i="1" s="1"/>
  <c r="W1" i="1"/>
  <c r="C5" i="1" s="1"/>
  <c r="C7" i="1" l="1"/>
  <c r="C9" i="1" s="1"/>
  <c r="C8" i="1" l="1"/>
  <c r="C10" i="1" s="1"/>
</calcChain>
</file>

<file path=xl/sharedStrings.xml><?xml version="1.0" encoding="utf-8"?>
<sst xmlns="http://schemas.openxmlformats.org/spreadsheetml/2006/main" count="128" uniqueCount="108">
  <si>
    <t>Item</t>
  </si>
  <si>
    <t>Quantity</t>
  </si>
  <si>
    <t>Category</t>
  </si>
  <si>
    <t>Cost</t>
  </si>
  <si>
    <t>PCB</t>
  </si>
  <si>
    <t>Manufacturer Number</t>
  </si>
  <si>
    <t>Subtotal</t>
  </si>
  <si>
    <t>Tools</t>
  </si>
  <si>
    <t>Materials</t>
  </si>
  <si>
    <t>Amount</t>
  </si>
  <si>
    <t>Subtotal:</t>
  </si>
  <si>
    <t>TOTAL</t>
  </si>
  <si>
    <t>SUMMARY</t>
  </si>
  <si>
    <t>#/Board</t>
  </si>
  <si>
    <t>Hardware</t>
  </si>
  <si>
    <t>Raspberry Pi 4 2 GB</t>
  </si>
  <si>
    <t>Tax Estimate</t>
  </si>
  <si>
    <t>Shipping Estimate</t>
  </si>
  <si>
    <t>Raspberry Pi 4 8 GB</t>
  </si>
  <si>
    <t>CM4104032</t>
  </si>
  <si>
    <t>CM4102008</t>
  </si>
  <si>
    <t>Link</t>
  </si>
  <si>
    <t>https://www.waveshare.com/7inch-HDMI-LCD-C.htm</t>
  </si>
  <si>
    <t>Waveshare 7inch Capacitive Touch Screen LCD (C)</t>
  </si>
  <si>
    <t>Waveshare 7inch Capacitive Touch Screen LCD (H)</t>
  </si>
  <si>
    <t>https://www.waveshare.com/7inch-HDMI-LCD-H.htm</t>
  </si>
  <si>
    <t>https://www.amazon.com/Bluetooth-Wireless-Computer-Rechargeable-Replacement/dp/B08VDT528Q</t>
  </si>
  <si>
    <t>Wireless Thin Mouse</t>
  </si>
  <si>
    <t>iClever BK05 Foldable Bluetooth Keyboard</t>
  </si>
  <si>
    <t>https://www.amazon.com/gp/product/B018K5EJCQ/</t>
  </si>
  <si>
    <t>10000mAh DC 3.7V Rechargable Battery</t>
  </si>
  <si>
    <t>https://www.amazon.com/gp/product/B07S75HC2H</t>
  </si>
  <si>
    <t>https://www.amazon.com/OSOYOO-Monitor-Display-instructions-Raspberry/dp/B01N447AEY/</t>
  </si>
  <si>
    <t>OSOYOO 3.5inch LCD Touch Screen HDMI Display Monitor TFT</t>
  </si>
  <si>
    <t>PowerBoost 1000 Charger</t>
  </si>
  <si>
    <t>https://www.adafruit.com/product/2465</t>
  </si>
  <si>
    <t>Battery Charger</t>
  </si>
  <si>
    <t>USB-C31-S-RA-CS1D-BK-T/R</t>
  </si>
  <si>
    <t>USB-C Connector</t>
  </si>
  <si>
    <t>Voltage Regulator</t>
  </si>
  <si>
    <t>Power</t>
  </si>
  <si>
    <t>Pinecil</t>
  </si>
  <si>
    <t>https://pine64.com/product/pinecil-smart-mini-portable-soldering-iron/</t>
  </si>
  <si>
    <t>Pinecil mini stand</t>
  </si>
  <si>
    <t>https://pine64.com/product/pinecil-portable-mini-stand/</t>
  </si>
  <si>
    <t>https://www.adafruit.com/product/1769</t>
  </si>
  <si>
    <t>https://www.amazon.com/10000mAh-1160100-Battery-Rechargeable-Connector/dp/B07S75HC2H</t>
  </si>
  <si>
    <t>B07S75HC2H</t>
  </si>
  <si>
    <t>https://www.digikey.com/en/products/detail/texas-instruments/TPS61090RSAR/566911</t>
  </si>
  <si>
    <t>TPS61090RSAR</t>
  </si>
  <si>
    <t>MCP73871T-2CCI/ML</t>
  </si>
  <si>
    <t>https://www.digikey.com/en/products/detail/microchip-technology/MCP73871T-2CCI-ML/1680976</t>
  </si>
  <si>
    <t xml:space="preserve"> https://www.digikey.com/en/products/detail/adam-tech/USB-C31-S-RA-CS1D-BK-T-R/9832218 </t>
  </si>
  <si>
    <t>Battery Port JST-2PH</t>
  </si>
  <si>
    <t>Battery 10000mAh 2-PH port</t>
  </si>
  <si>
    <t>LED charging</t>
  </si>
  <si>
    <t>LED charged</t>
  </si>
  <si>
    <t>LED power</t>
  </si>
  <si>
    <t>C5SMF-AJE-CU0V0342</t>
  </si>
  <si>
    <t>https://www.digikey.com/en/products/detail/cree-inc/C5SMF-AJE-CU0V0342/6138566</t>
  </si>
  <si>
    <t>https://www.digikey.com/en/products/detail/cree-inc/C5SMF-BJE-CR0U0451/4793773</t>
  </si>
  <si>
    <t>https://www.digikey.com/en/products/detail/cree-inc/C5SMF-GJF-CV0Y0791/4793796</t>
  </si>
  <si>
    <t>C5SMF-GJF-CV0Y0791</t>
  </si>
  <si>
    <t>C5SMF-BJE-CR0U0451</t>
  </si>
  <si>
    <t>LED low</t>
  </si>
  <si>
    <t>C5SMF-RJF-CT0W0BB1</t>
  </si>
  <si>
    <t>https://www.digikey.com/en/products/detail/cree-inc/C5SMF-RJF-CT0W0BB1/4793808</t>
  </si>
  <si>
    <t>Inductor 6.8uH (&gt;2A)</t>
  </si>
  <si>
    <t>BWVS005050406R8M00</t>
  </si>
  <si>
    <t>https://www.digikey.com/en/products/detail/chilisin-electronics/BWVS005050406R8M00/12140955</t>
  </si>
  <si>
    <t>Transistor</t>
  </si>
  <si>
    <t>https://www.digikey.com/en/products/detail/on-semiconductor/MMUN2133LT1G/1482316</t>
  </si>
  <si>
    <t>MMUN2133LT1G</t>
  </si>
  <si>
    <t>Cap 10uF</t>
  </si>
  <si>
    <t>CL31A106KPHNNNE</t>
  </si>
  <si>
    <t>https://www.digikey.com/en/products/detail/samsung-electro-mechanics/CL31A106KPHNNNE/3886806</t>
  </si>
  <si>
    <t>Cap 2.2uF</t>
  </si>
  <si>
    <t>CL31B225KOHNNWE</t>
  </si>
  <si>
    <t>https://www.digikey.com/en/products/detail/samsung-electro-mechanics/CL31B225KOHNNWE/3888799</t>
  </si>
  <si>
    <t>Cap 0.1uF</t>
  </si>
  <si>
    <t>C1206C104K5RAC7800</t>
  </si>
  <si>
    <t>https://www.digikey.com/en/products/detail/kemet/C1206C104K5RAC7800/411248</t>
  </si>
  <si>
    <t>CL32A107MQVNNNE</t>
  </si>
  <si>
    <t>Cap 100uF</t>
  </si>
  <si>
    <t>https://www.digikey.com/en/products/detail/samsung-electro-mechanics/CL32A107MQVNNNE/3886750</t>
  </si>
  <si>
    <t>Res 1.87M</t>
  </si>
  <si>
    <t>CMF551M8700FHEB</t>
  </si>
  <si>
    <t>https://www.digikey.com/en/products/detail/vishay-dale/CMF551M8700FHEB/1554321?s=N4IgjCBcoLQExVAYygFwE4FcCmAaEA9lANogCsIAugL7X4KSlgB0AHAOwCyABOtgM4BLfqgLoq1IA</t>
  </si>
  <si>
    <t>Res 1k</t>
  </si>
  <si>
    <t>RNF18FTD1K00</t>
  </si>
  <si>
    <t>https://www.digikey.com/en/products/detail/stackpole-electronics-inc/RNF18FTD1K00/1682800</t>
  </si>
  <si>
    <t>Res 340k</t>
  </si>
  <si>
    <t>MFR-25FBF52-340K</t>
  </si>
  <si>
    <t>https://www.digikey.com/en/products/detail/yageo/MFR-25FBF52-340K/13606</t>
  </si>
  <si>
    <t>Res 200k</t>
  </si>
  <si>
    <t>MFR-25FBF52-200K</t>
  </si>
  <si>
    <t>https://www.digikey.com/en/products/detail/yageo/MFR-25FBF52-200K/13547</t>
  </si>
  <si>
    <t>RNF14FTD1K00</t>
  </si>
  <si>
    <t>https://www.digikey.com/en/products/detail/stackpole-electronics-inc/RNF14FTD1K00/1706678</t>
  </si>
  <si>
    <t>Res 270k</t>
  </si>
  <si>
    <t>RNMF14FTC270K</t>
  </si>
  <si>
    <t>https://www.digikey.com/en/products/detail/stackpole-electronics-inc/RNMF14FTC270K/2617321</t>
  </si>
  <si>
    <t>Res 100k</t>
  </si>
  <si>
    <t>RNMF14FTC100K</t>
  </si>
  <si>
    <t>https://www.digikey.com/en/products/detail/stackpole-electronics-inc/RNMF14FTC100K/2617278</t>
  </si>
  <si>
    <t>Thermistor 15k</t>
  </si>
  <si>
    <t>NTCLE100E3153JB0</t>
  </si>
  <si>
    <t>https://www.digikey.com/en/products/detail/vishay-beyschlag-draloric-bc-components/NTCLE100E3153JB0/769413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</si>
</sst>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4" fillId="3" borderId="0" xfId="3"/>
    <xf numFmtId="0" fontId="4" fillId="3" borderId="1" xfId="3" applyBorder="1"/>
    <xf numFmtId="0" fontId="4" fillId="3" borderId="2" xfId="3" applyBorder="1"/>
    <xf numFmtId="0" fontId="1" fillId="4" borderId="3" xfId="4" applyBorder="1"/>
    <xf numFmtId="44" fontId="1" fillId="4" borderId="4" xfId="4" applyNumberFormat="1" applyBorder="1"/>
    <xf numFmtId="0" fontId="3" fillId="0" borderId="0" xfId="0" applyFont="1"/>
    <xf numFmtId="44" fontId="2" fillId="2" borderId="0" xfId="2" applyNumberFormat="1"/>
    <xf numFmtId="0" fontId="1" fillId="5" borderId="7" xfId="5" applyBorder="1"/>
    <xf numFmtId="44" fontId="1" fillId="5" borderId="8" xfId="5" applyNumberFormat="1" applyBorder="1"/>
    <xf numFmtId="0" fontId="1" fillId="4" borderId="5" xfId="4" applyBorder="1"/>
    <xf numFmtId="44" fontId="1" fillId="4" borderId="6" xfId="4" applyNumberFormat="1" applyBorder="1"/>
    <xf numFmtId="44" fontId="0" fillId="0" borderId="0" xfId="1" applyNumberFormat="1" applyFont="1"/>
    <xf numFmtId="44" fontId="5" fillId="0" borderId="0" xfId="6" applyNumberFormat="1"/>
    <xf numFmtId="0" fontId="0" fillId="0" borderId="0" xfId="0" applyAlignment="1">
      <alignment horizontal="left"/>
    </xf>
  </cellXfs>
  <cellStyles count="7">
    <cellStyle name="20% - Accent1" xfId="4" builtinId="30"/>
    <cellStyle name="20% - Accent4" xfId="5" builtinId="42"/>
    <cellStyle name="Accent1" xfId="3" builtinId="29"/>
    <cellStyle name="Currency" xfId="1" builtinId="4"/>
    <cellStyle name="Hyperlink" xfId="6" builtinId="8"/>
    <cellStyle name="Neutral" xfId="2" builtinId="2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6C2631-EBB2-4DE3-A732-AF7D2678E4F3}" name="Table6" displayName="Table6" ref="L2:R29" totalsRowShown="0" headerRowCellStyle="Accent1">
  <autoFilter ref="L2:R29" xr:uid="{E74BEFFE-0ABF-4E1F-950B-775A8306B67C}"/>
  <tableColumns count="7">
    <tableColumn id="1" xr3:uid="{A5F92AB5-98B1-4030-86B4-F546B75EA30D}" name="Item"/>
    <tableColumn id="2" xr3:uid="{31F8CA01-9D1B-477A-B7F2-86659E24D8F8}" name="Manufacturer Number"/>
    <tableColumn id="3" xr3:uid="{E4EB39CD-09B8-4F3E-9648-7E0D3ED50587}" name="#/Board"/>
    <tableColumn id="6" xr3:uid="{D4706827-E999-488F-B84E-B6CA6C371302}" name="Quantity"/>
    <tableColumn id="4" xr3:uid="{07C1D1FB-CC6F-4223-BE2F-AC170BEFEC8C}" name="Cost" dataDxfId="10" dataCellStyle="Currency"/>
    <tableColumn id="5" xr3:uid="{E0DB7B09-C404-4098-BEAE-376B2EF51527}" name="Amount" dataDxfId="9" dataCellStyle="Currency">
      <calculatedColumnFormula>IF(ISBLANK(Table6[[#This Row],[Cost]]),"",Table6[[#This Row],['#/Board]]*Table6[[#This Row],[Quantity]]*Table6[[#This Row],[Cost]])</calculatedColumnFormula>
    </tableColumn>
    <tableColumn id="7" xr3:uid="{233D4DD1-6175-4564-BCEE-1D303811B177}" name="Link" dataDxfId="8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971F45-E9CC-41E5-84BF-A623D2C9B54D}" name="Table7" displayName="Table7" ref="T2:X29" totalsRowShown="0" headerRowCellStyle="Accent1">
  <autoFilter ref="T2:X29" xr:uid="{3259FA9E-4B42-482F-857B-38F240677A0F}"/>
  <tableColumns count="5">
    <tableColumn id="1" xr3:uid="{6AC47D2D-DC3C-4780-B41C-8DD5E5A272CD}" name="Item"/>
    <tableColumn id="2" xr3:uid="{CCF1CACA-9D0E-42C8-A19E-E51EB1922DD5}" name="Quantity"/>
    <tableColumn id="3" xr3:uid="{7B025B03-6564-420E-94C0-A72E102C7EBA}" name="Cost" dataDxfId="7" dataCellStyle="Currency"/>
    <tableColumn id="4" xr3:uid="{A1621CE6-7BF8-410A-96E1-BA692950994C}" name="Amount" dataDxfId="6" dataCellStyle="Currency">
      <calculatedColumnFormula>IF(ISBLANK(Table7[[#This Row],[Cost]]),"",Table7[[#This Row],[Quantity]]*Table7[[#This Row],[Cost]])</calculatedColumnFormula>
    </tableColumn>
    <tableColumn id="5" xr3:uid="{7258FE39-38C8-42BC-846B-A375AF1F48D9}" name="Link" dataDxfId="5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17094-544F-4E6B-A1C8-8C102803CDB5}" name="Table8" displayName="Table8" ref="Z2:AD29" totalsRowShown="0" headerRowCellStyle="Accent1">
  <autoFilter ref="Z2:AD29" xr:uid="{8389D2C3-A1CF-41B7-99BB-427DE955B722}"/>
  <tableColumns count="5">
    <tableColumn id="1" xr3:uid="{1F823D95-9C9F-4B48-AEB0-E56451A62895}" name="Item"/>
    <tableColumn id="2" xr3:uid="{1478E702-09A6-486E-8643-4849700B2AFE}" name="Quantity"/>
    <tableColumn id="3" xr3:uid="{F49E4A33-EB54-4866-AF28-B82C76347E8D}" name="Cost" dataDxfId="4" dataCellStyle="Currency"/>
    <tableColumn id="4" xr3:uid="{1061CA0A-6AC4-411E-AAB3-D2A66B1C4519}" name="Amount" dataDxfId="3" dataCellStyle="Currency">
      <calculatedColumnFormula>IF(ISBLANK(Table8[[#This Row],[Cost]]),"",Table8[[#This Row],[Quantity]]*Table8[[#This Row],[Cost]])</calculatedColumnFormula>
    </tableColumn>
    <tableColumn id="5" xr3:uid="{7C5D7A43-7DDF-4EDA-9BA5-B63A140D23C3}" name="Li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3E6695-87F0-46EE-A3F8-30ED4E939F78}" name="Table810" displayName="Table810" ref="E2:I29" totalsRowShown="0" headerRowCellStyle="Accent1">
  <autoFilter ref="E2:I29" xr:uid="{EF249CD1-9946-4E06-A8CC-B234EF3EA794}"/>
  <tableColumns count="5">
    <tableColumn id="1" xr3:uid="{8F9AFE31-3072-41C6-814A-E474EFD41C6C}" name="Item"/>
    <tableColumn id="2" xr3:uid="{BDE9F690-4FE8-4BB3-A893-C84AA4F9CBD1}" name="Quantity"/>
    <tableColumn id="3" xr3:uid="{E451D0AC-8EB2-4401-B4FC-614FD27C4C57}" name="Cost" dataDxfId="2" dataCellStyle="Currency"/>
    <tableColumn id="4" xr3:uid="{067DB7B0-154B-4B90-9BF0-48016F031DA0}" name="Amount" dataDxfId="1" dataCellStyle="Currency">
      <calculatedColumnFormula>IF(ISBLANK(Table810[[#This Row],[Cost]]),"",Table810[[#This Row],[Quantity]]*Table810[[#This Row],[Cost]])</calculatedColumnFormula>
    </tableColumn>
    <tableColumn id="7" xr3:uid="{7E5E821E-7697-42E5-83D3-38D080643FE6}" name="Link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ine64.com/product/pinecil-smart-mini-portable-soldering-iron/" TargetMode="External"/><Relationship Id="rId13" Type="http://schemas.openxmlformats.org/officeDocument/2006/relationships/hyperlink" Target="https://www.digikey.com/en/products/detail/samsung-electro-mechanics/CL32A107MQVNNNE/3886750" TargetMode="External"/><Relationship Id="rId18" Type="http://schemas.openxmlformats.org/officeDocument/2006/relationships/hyperlink" Target="https://www.digikey.com/en/products/detail/yageo/MFR-25FBF52-340K/13606" TargetMode="External"/><Relationship Id="rId26" Type="http://schemas.openxmlformats.org/officeDocument/2006/relationships/table" Target="../tables/table2.xml"/><Relationship Id="rId3" Type="http://schemas.openxmlformats.org/officeDocument/2006/relationships/hyperlink" Target="https://www.adafruit.com/product/2465" TargetMode="External"/><Relationship Id="rId21" Type="http://schemas.openxmlformats.org/officeDocument/2006/relationships/hyperlink" Target="https://www.digikey.com/en/products/detail/stackpole-electronics-inc/RNMF14FTC270K/2617321" TargetMode="External"/><Relationship Id="rId7" Type="http://schemas.openxmlformats.org/officeDocument/2006/relationships/hyperlink" Target="https://www.amazon.com/gp/product/B07S75HC2H" TargetMode="External"/><Relationship Id="rId12" Type="http://schemas.openxmlformats.org/officeDocument/2006/relationships/hyperlink" Target="https://www.digikey.com/en/products/detail/cree-inc/C5SMF-GJF-CV0Y0791/4793796" TargetMode="External"/><Relationship Id="rId17" Type="http://schemas.openxmlformats.org/officeDocument/2006/relationships/hyperlink" Target="https://www.digikey.com/en/products/detail/vishay-dale/CMF551M8700FHEB/1554321?s=N4IgjCBcoLQExVAYygFwE4FcCmAaEA9lANogCsIAugL7X4KSlgB0AHAOwCyABOtgM4BLfqgLoq1IA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amazon.com/OSOYOO-Monitor-Display-instructions-Raspberry/dp/B01N447AEY/" TargetMode="External"/><Relationship Id="rId16" Type="http://schemas.openxmlformats.org/officeDocument/2006/relationships/hyperlink" Target="https://www.digikey.com/en/products/detail/samsung-electro-mechanics/CL31A106KPHNNNE/3886806" TargetMode="External"/><Relationship Id="rId20" Type="http://schemas.openxmlformats.org/officeDocument/2006/relationships/hyperlink" Target="https://www.digikey.com/en/products/detail/stackpole-electronics-inc/RNF14FTD1K00/1706678" TargetMode="External"/><Relationship Id="rId1" Type="http://schemas.openxmlformats.org/officeDocument/2006/relationships/hyperlink" Target="https://www.amazon.com/gp/product/B018K5EJCQ/" TargetMode="External"/><Relationship Id="rId6" Type="http://schemas.openxmlformats.org/officeDocument/2006/relationships/hyperlink" Target="https://www.amazon.com/Bluetooth-Wireless-Computer-Rechargeable-Replacement/dp/B08VDT528Q" TargetMode="External"/><Relationship Id="rId11" Type="http://schemas.openxmlformats.org/officeDocument/2006/relationships/hyperlink" Target="https://www.digikey.com/en/products/detail/cree-inc/C5SMF-BJE-CR0U0451/479377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waveshare.com/7inch-HDMI-LCD-H.htm" TargetMode="External"/><Relationship Id="rId15" Type="http://schemas.openxmlformats.org/officeDocument/2006/relationships/hyperlink" Target="https://www.digikey.com/en/products/detail/vishay-beyschlag-draloric-bc-components/NTCLE100E3153JB0/769413" TargetMode="External"/><Relationship Id="rId23" Type="http://schemas.openxmlformats.org/officeDocument/2006/relationships/hyperlink" Target="https://www.digikey.com/en/products/detail/stackpole-electronics-inc/RNF18FTD1K00/1682800" TargetMode="External"/><Relationship Id="rId28" Type="http://schemas.openxmlformats.org/officeDocument/2006/relationships/table" Target="../tables/table4.xml"/><Relationship Id="rId10" Type="http://schemas.openxmlformats.org/officeDocument/2006/relationships/hyperlink" Target="https://www.digikey.com/en/products/detail/cree-inc/C5SMF-AJE-CU0V0342/6138566" TargetMode="External"/><Relationship Id="rId19" Type="http://schemas.openxmlformats.org/officeDocument/2006/relationships/hyperlink" Target="https://www.digikey.com/en/products/detail/yageo/MFR-25FBF52-200K/13547" TargetMode="External"/><Relationship Id="rId4" Type="http://schemas.openxmlformats.org/officeDocument/2006/relationships/hyperlink" Target="https://www.waveshare.com/7inch-HDMI-LCD-C.htm" TargetMode="External"/><Relationship Id="rId9" Type="http://schemas.openxmlformats.org/officeDocument/2006/relationships/hyperlink" Target="https://pine64.com/product/pinecil-portable-mini-stand/" TargetMode="External"/><Relationship Id="rId14" Type="http://schemas.openxmlformats.org/officeDocument/2006/relationships/hyperlink" Target="https://www.digikey.com/en/products/detail/kemet/C1206C104K5RAC7800/411248" TargetMode="External"/><Relationship Id="rId22" Type="http://schemas.openxmlformats.org/officeDocument/2006/relationships/hyperlink" Target="https://www.digikey.com/en/products/detail/samsung-electro-mechanics/CL31B225KOHNNWE/3888799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8DF6-246A-4A42-BEEE-0869E3E5A8E0}">
  <dimension ref="B1:AD29"/>
  <sheetViews>
    <sheetView tabSelected="1" workbookViewId="0">
      <selection activeCell="L26" sqref="L26"/>
    </sheetView>
  </sheetViews>
  <sheetFormatPr defaultRowHeight="15" x14ac:dyDescent="0.25"/>
  <cols>
    <col min="1" max="1" width="2.28515625" customWidth="1"/>
    <col min="2" max="2" width="15.28515625" bestFit="1" customWidth="1"/>
    <col min="5" max="5" width="26.7109375" customWidth="1"/>
    <col min="6" max="6" width="9.85546875" customWidth="1"/>
    <col min="7" max="7" width="8.85546875" style="1"/>
    <col min="8" max="9" width="9.28515625" style="1" customWidth="1"/>
    <col min="12" max="12" width="21.42578125" customWidth="1"/>
    <col min="13" max="13" width="24.140625" bestFit="1" customWidth="1"/>
    <col min="14" max="15" width="9.85546875" customWidth="1"/>
    <col min="16" max="16" width="8.85546875" style="1"/>
    <col min="17" max="18" width="9.28515625" style="1" customWidth="1"/>
    <col min="21" max="21" width="9.85546875" customWidth="1"/>
    <col min="22" max="22" width="8.85546875" style="1"/>
    <col min="23" max="24" width="9.28515625" style="1" customWidth="1"/>
    <col min="27" max="27" width="9.85546875" customWidth="1"/>
    <col min="28" max="28" width="8.85546875" style="1"/>
    <col min="29" max="29" width="9.28515625" style="1" customWidth="1"/>
  </cols>
  <sheetData>
    <row r="1" spans="2:30" x14ac:dyDescent="0.25">
      <c r="B1" s="7" t="s">
        <v>12</v>
      </c>
      <c r="E1" s="7" t="s">
        <v>14</v>
      </c>
      <c r="G1" t="s">
        <v>10</v>
      </c>
      <c r="H1" s="8">
        <f>SUM(H3:INDEX(H:H,ROWS(H:H)))</f>
        <v>207.46000000000004</v>
      </c>
      <c r="I1"/>
      <c r="L1" s="7" t="s">
        <v>4</v>
      </c>
      <c r="P1" t="s">
        <v>10</v>
      </c>
      <c r="Q1" s="8">
        <f>SUM(Q3:INDEX(Q:Q,ROWS(Q:Q)))</f>
        <v>14.739999999999997</v>
      </c>
      <c r="R1"/>
      <c r="T1" s="7" t="s">
        <v>7</v>
      </c>
      <c r="V1" t="s">
        <v>10</v>
      </c>
      <c r="W1" s="8">
        <f>SUM(W3:INDEX(W:W,ROWS(W:W)))</f>
        <v>26.979999999999997</v>
      </c>
      <c r="X1"/>
      <c r="Z1" s="7" t="s">
        <v>8</v>
      </c>
      <c r="AB1" t="s">
        <v>10</v>
      </c>
      <c r="AC1" s="8">
        <f>SUM(AC3:INDEX(AC:AC,ROWS(AC:AC)))</f>
        <v>0</v>
      </c>
    </row>
    <row r="2" spans="2:30" x14ac:dyDescent="0.25">
      <c r="B2" s="3" t="s">
        <v>2</v>
      </c>
      <c r="C2" s="4" t="s">
        <v>9</v>
      </c>
      <c r="E2" s="2" t="s">
        <v>0</v>
      </c>
      <c r="F2" s="2" t="s">
        <v>1</v>
      </c>
      <c r="G2" s="2" t="s">
        <v>3</v>
      </c>
      <c r="H2" s="2" t="s">
        <v>9</v>
      </c>
      <c r="I2" s="2" t="s">
        <v>21</v>
      </c>
      <c r="L2" s="2" t="s">
        <v>0</v>
      </c>
      <c r="M2" s="2" t="s">
        <v>5</v>
      </c>
      <c r="N2" s="2" t="s">
        <v>13</v>
      </c>
      <c r="O2" s="2" t="s">
        <v>1</v>
      </c>
      <c r="P2" s="2" t="s">
        <v>3</v>
      </c>
      <c r="Q2" s="2" t="s">
        <v>9</v>
      </c>
      <c r="R2" s="2" t="s">
        <v>21</v>
      </c>
      <c r="T2" s="2" t="s">
        <v>0</v>
      </c>
      <c r="U2" s="2" t="s">
        <v>1</v>
      </c>
      <c r="V2" s="2" t="s">
        <v>3</v>
      </c>
      <c r="W2" s="2" t="s">
        <v>9</v>
      </c>
      <c r="X2" s="2" t="s">
        <v>21</v>
      </c>
      <c r="Z2" s="2" t="s">
        <v>0</v>
      </c>
      <c r="AA2" s="2" t="s">
        <v>1</v>
      </c>
      <c r="AB2" s="2" t="s">
        <v>3</v>
      </c>
      <c r="AC2" s="2" t="s">
        <v>9</v>
      </c>
      <c r="AD2" s="2" t="s">
        <v>21</v>
      </c>
    </row>
    <row r="3" spans="2:30" x14ac:dyDescent="0.25">
      <c r="B3" s="5" t="str">
        <f>E1</f>
        <v>Hardware</v>
      </c>
      <c r="C3" s="6">
        <f>H1</f>
        <v>207.46000000000004</v>
      </c>
      <c r="E3" t="s">
        <v>15</v>
      </c>
      <c r="F3">
        <v>0</v>
      </c>
      <c r="G3" s="1">
        <v>35</v>
      </c>
      <c r="H3" s="1">
        <f>IF(ISBLANK(Table810[[#This Row],[Cost]]),"",Table810[[#This Row],[Quantity]]*Table810[[#This Row],[Cost]])</f>
        <v>0</v>
      </c>
      <c r="K3" t="s">
        <v>40</v>
      </c>
      <c r="L3" t="s">
        <v>53</v>
      </c>
      <c r="M3">
        <v>1769</v>
      </c>
      <c r="N3">
        <v>1</v>
      </c>
      <c r="O3">
        <v>1</v>
      </c>
      <c r="P3" s="13">
        <v>0.75</v>
      </c>
      <c r="Q3" s="1">
        <f>IF(ISBLANK(Table6[[#This Row],[Cost]]),"",Table6[[#This Row],['#/Board]]*Table6[[#This Row],[Quantity]]*Table6[[#This Row],[Cost]])</f>
        <v>0.75</v>
      </c>
      <c r="R3" s="14" t="s">
        <v>45</v>
      </c>
      <c r="T3" t="s">
        <v>41</v>
      </c>
      <c r="U3">
        <v>1</v>
      </c>
      <c r="V3" s="1">
        <v>24.99</v>
      </c>
      <c r="W3" s="1">
        <f>IF(ISBLANK(Table7[[#This Row],[Cost]]),"",Table7[[#This Row],[Quantity]]*Table7[[#This Row],[Cost]])</f>
        <v>24.99</v>
      </c>
      <c r="X3" s="14" t="s">
        <v>42</v>
      </c>
      <c r="AC3" s="1" t="str">
        <f>IF(ISBLANK(Table8[[#This Row],[Cost]]),"",Table8[[#This Row],[Quantity]]*Table8[[#This Row],[Cost]])</f>
        <v/>
      </c>
    </row>
    <row r="4" spans="2:30" x14ac:dyDescent="0.25">
      <c r="B4" s="5" t="str">
        <f>L1</f>
        <v>PCB</v>
      </c>
      <c r="C4" s="6">
        <f>Q1</f>
        <v>14.739999999999997</v>
      </c>
      <c r="E4" t="s">
        <v>18</v>
      </c>
      <c r="F4">
        <v>0</v>
      </c>
      <c r="G4" s="1">
        <v>75</v>
      </c>
      <c r="H4" s="1">
        <f>IF(ISBLANK(Table810[[#This Row],[Cost]]),"",Table810[[#This Row],[Quantity]]*Table810[[#This Row],[Cost]])</f>
        <v>0</v>
      </c>
      <c r="L4" t="s">
        <v>54</v>
      </c>
      <c r="M4" t="s">
        <v>47</v>
      </c>
      <c r="N4">
        <v>1</v>
      </c>
      <c r="O4">
        <v>0</v>
      </c>
      <c r="P4" s="13">
        <v>18.489999999999998</v>
      </c>
      <c r="Q4" s="1">
        <f>IF(ISBLANK(Table6[[#This Row],[Cost]]),"",Table6[[#This Row],['#/Board]]*Table6[[#This Row],[Quantity]]*Table6[[#This Row],[Cost]])</f>
        <v>0</v>
      </c>
      <c r="R4" s="14" t="s">
        <v>46</v>
      </c>
      <c r="T4" t="s">
        <v>43</v>
      </c>
      <c r="U4">
        <v>1</v>
      </c>
      <c r="V4" s="1">
        <v>1.99</v>
      </c>
      <c r="W4" s="1">
        <f>IF(ISBLANK(Table7[[#This Row],[Cost]]),"",Table7[[#This Row],[Quantity]]*Table7[[#This Row],[Cost]])</f>
        <v>1.99</v>
      </c>
      <c r="X4" s="14" t="s">
        <v>44</v>
      </c>
      <c r="AC4" s="1" t="str">
        <f>IF(ISBLANK(Table8[[#This Row],[Cost]]),"",Table8[[#This Row],[Quantity]]*Table8[[#This Row],[Cost]])</f>
        <v/>
      </c>
    </row>
    <row r="5" spans="2:30" x14ac:dyDescent="0.25">
      <c r="B5" s="5" t="str">
        <f>T1</f>
        <v>Tools</v>
      </c>
      <c r="C5" s="6">
        <f>W1</f>
        <v>26.979999999999997</v>
      </c>
      <c r="E5" t="s">
        <v>19</v>
      </c>
      <c r="F5">
        <v>1</v>
      </c>
      <c r="G5" s="1">
        <v>65</v>
      </c>
      <c r="H5" s="1">
        <f>IF(ISBLANK(Table810[[#This Row],[Cost]]),"",Table810[[#This Row],[Quantity]]*Table810[[#This Row],[Cost]])</f>
        <v>65</v>
      </c>
      <c r="L5" t="s">
        <v>39</v>
      </c>
      <c r="M5" t="s">
        <v>49</v>
      </c>
      <c r="N5">
        <v>1</v>
      </c>
      <c r="O5">
        <v>1</v>
      </c>
      <c r="P5" s="13">
        <v>2.48</v>
      </c>
      <c r="Q5" s="1">
        <f>IF(ISBLANK(Table6[[#This Row],[Cost]]),"",Table6[[#This Row],['#/Board]]*Table6[[#This Row],[Quantity]]*Table6[[#This Row],[Cost]])</f>
        <v>2.48</v>
      </c>
      <c r="R5" s="14" t="s">
        <v>48</v>
      </c>
      <c r="W5" s="1" t="str">
        <f>IF(ISBLANK(Table7[[#This Row],[Cost]]),"",Table7[[#This Row],[Quantity]]*Table7[[#This Row],[Cost]])</f>
        <v/>
      </c>
      <c r="AC5" s="1" t="str">
        <f>IF(ISBLANK(Table8[[#This Row],[Cost]]),"",Table8[[#This Row],[Quantity]]*Table8[[#This Row],[Cost]])</f>
        <v/>
      </c>
    </row>
    <row r="6" spans="2:30" x14ac:dyDescent="0.25">
      <c r="B6" s="11" t="str">
        <f>Z1</f>
        <v>Materials</v>
      </c>
      <c r="C6" s="12">
        <f>AC1</f>
        <v>0</v>
      </c>
      <c r="E6" t="s">
        <v>20</v>
      </c>
      <c r="F6">
        <v>0</v>
      </c>
      <c r="G6" s="1">
        <v>40</v>
      </c>
      <c r="H6" s="1">
        <f>IF(ISBLANK(Table810[[#This Row],[Cost]]),"",Table810[[#This Row],[Quantity]]*Table810[[#This Row],[Cost]])</f>
        <v>0</v>
      </c>
      <c r="L6" t="s">
        <v>36</v>
      </c>
      <c r="M6" t="s">
        <v>50</v>
      </c>
      <c r="N6">
        <v>1</v>
      </c>
      <c r="O6">
        <v>1</v>
      </c>
      <c r="P6" s="13">
        <v>1.88</v>
      </c>
      <c r="Q6" s="1">
        <f>IF(ISBLANK(Table6[[#This Row],[Cost]]),"",Table6[[#This Row],['#/Board]]*Table6[[#This Row],[Quantity]]*Table6[[#This Row],[Cost]])</f>
        <v>1.88</v>
      </c>
      <c r="R6" s="14" t="s">
        <v>51</v>
      </c>
      <c r="W6" s="1" t="str">
        <f>IF(ISBLANK(Table7[[#This Row],[Cost]]),"",Table7[[#This Row],[Quantity]]*Table7[[#This Row],[Cost]])</f>
        <v/>
      </c>
      <c r="AC6" s="1" t="str">
        <f>IF(ISBLANK(Table8[[#This Row],[Cost]]),"",Table8[[#This Row],[Quantity]]*Table8[[#This Row],[Cost]])</f>
        <v/>
      </c>
    </row>
    <row r="7" spans="2:30" x14ac:dyDescent="0.25">
      <c r="B7" s="5" t="s">
        <v>6</v>
      </c>
      <c r="C7" s="6">
        <f>SUM(C3:C6)</f>
        <v>249.18000000000004</v>
      </c>
      <c r="E7" t="s">
        <v>33</v>
      </c>
      <c r="F7">
        <v>0</v>
      </c>
      <c r="G7" s="1">
        <v>27.5</v>
      </c>
      <c r="H7" s="13">
        <f>IF(ISBLANK(Table810[[#This Row],[Cost]]),"",Table810[[#This Row],[Quantity]]*Table810[[#This Row],[Cost]])</f>
        <v>0</v>
      </c>
      <c r="I7" s="14" t="s">
        <v>32</v>
      </c>
      <c r="L7" t="s">
        <v>38</v>
      </c>
      <c r="M7" t="s">
        <v>37</v>
      </c>
      <c r="N7">
        <v>1</v>
      </c>
      <c r="O7">
        <v>1</v>
      </c>
      <c r="P7" s="13">
        <v>1.61</v>
      </c>
      <c r="Q7" s="1">
        <f>IF(ISBLANK(Table6[[#This Row],[Cost]]),"",Table6[[#This Row],['#/Board]]*Table6[[#This Row],[Quantity]]*Table6[[#This Row],[Cost]])</f>
        <v>1.61</v>
      </c>
      <c r="R7" s="14" t="s">
        <v>52</v>
      </c>
      <c r="W7" s="1" t="str">
        <f>IF(ISBLANK(Table7[[#This Row],[Cost]]),"",Table7[[#This Row],[Quantity]]*Table7[[#This Row],[Cost]])</f>
        <v/>
      </c>
      <c r="AC7" s="1" t="str">
        <f>IF(ISBLANK(Table8[[#This Row],[Cost]]),"",Table8[[#This Row],[Quantity]]*Table8[[#This Row],[Cost]])</f>
        <v/>
      </c>
    </row>
    <row r="8" spans="2:30" x14ac:dyDescent="0.25">
      <c r="B8" s="5" t="s">
        <v>16</v>
      </c>
      <c r="C8" s="6">
        <f>C7*0.083</f>
        <v>20.681940000000004</v>
      </c>
      <c r="E8" t="s">
        <v>23</v>
      </c>
      <c r="F8">
        <v>1</v>
      </c>
      <c r="G8" s="1">
        <v>62.99</v>
      </c>
      <c r="H8" s="1">
        <f>IF(ISBLANK(Table810[[#This Row],[Cost]]),"",Table810[[#This Row],[Quantity]]*Table810[[#This Row],[Cost]])</f>
        <v>62.99</v>
      </c>
      <c r="I8" s="14" t="s">
        <v>22</v>
      </c>
      <c r="L8" t="s">
        <v>55</v>
      </c>
      <c r="M8" t="s">
        <v>58</v>
      </c>
      <c r="N8">
        <v>1</v>
      </c>
      <c r="O8">
        <v>1</v>
      </c>
      <c r="P8" s="13">
        <v>0.15</v>
      </c>
      <c r="Q8" s="1">
        <f>IF(ISBLANK(Table6[[#This Row],[Cost]]),"",Table6[[#This Row],['#/Board]]*Table6[[#This Row],[Quantity]]*Table6[[#This Row],[Cost]])</f>
        <v>0.15</v>
      </c>
      <c r="R8" s="14" t="s">
        <v>59</v>
      </c>
      <c r="W8" s="1" t="str">
        <f>IF(ISBLANK(Table7[[#This Row],[Cost]]),"",Table7[[#This Row],[Quantity]]*Table7[[#This Row],[Cost]])</f>
        <v/>
      </c>
      <c r="AC8" s="1" t="str">
        <f>IF(ISBLANK(Table8[[#This Row],[Cost]]),"",Table8[[#This Row],[Quantity]]*Table8[[#This Row],[Cost]])</f>
        <v/>
      </c>
    </row>
    <row r="9" spans="2:30" ht="15.75" thickBot="1" x14ac:dyDescent="0.3">
      <c r="B9" s="5" t="s">
        <v>17</v>
      </c>
      <c r="C9" s="6">
        <f>C7*0.083</f>
        <v>20.681940000000004</v>
      </c>
      <c r="E9" t="s">
        <v>24</v>
      </c>
      <c r="F9">
        <v>0</v>
      </c>
      <c r="G9" s="1">
        <v>65.989999999999995</v>
      </c>
      <c r="H9" s="1">
        <f>IF(ISBLANK(Table810[[#This Row],[Cost]]),"",Table810[[#This Row],[Quantity]]*Table810[[#This Row],[Cost]])</f>
        <v>0</v>
      </c>
      <c r="I9" s="14" t="s">
        <v>25</v>
      </c>
      <c r="L9" t="s">
        <v>56</v>
      </c>
      <c r="M9" t="s">
        <v>62</v>
      </c>
      <c r="N9">
        <v>1</v>
      </c>
      <c r="O9">
        <v>1</v>
      </c>
      <c r="P9" s="13">
        <v>0.19</v>
      </c>
      <c r="Q9" s="1">
        <f>IF(ISBLANK(Table6[[#This Row],[Cost]]),"",Table6[[#This Row],['#/Board]]*Table6[[#This Row],[Quantity]]*Table6[[#This Row],[Cost]])</f>
        <v>0.19</v>
      </c>
      <c r="R9" s="14" t="s">
        <v>61</v>
      </c>
      <c r="W9" s="1" t="str">
        <f>IF(ISBLANK(Table7[[#This Row],[Cost]]),"",Table7[[#This Row],[Quantity]]*Table7[[#This Row],[Cost]])</f>
        <v/>
      </c>
      <c r="AC9" s="1" t="str">
        <f>IF(ISBLANK(Table8[[#This Row],[Cost]]),"",Table8[[#This Row],[Quantity]]*Table8[[#This Row],[Cost]])</f>
        <v/>
      </c>
    </row>
    <row r="10" spans="2:30" ht="15.75" thickBot="1" x14ac:dyDescent="0.3">
      <c r="B10" s="9" t="s">
        <v>11</v>
      </c>
      <c r="C10" s="10">
        <f>C7+C8+C9</f>
        <v>290.54388000000006</v>
      </c>
      <c r="E10" t="s">
        <v>27</v>
      </c>
      <c r="F10">
        <v>1</v>
      </c>
      <c r="G10" s="1">
        <v>11.99</v>
      </c>
      <c r="H10" s="1">
        <f>IF(ISBLANK(Table810[[#This Row],[Cost]]),"",Table810[[#This Row],[Quantity]]*Table810[[#This Row],[Cost]])</f>
        <v>11.99</v>
      </c>
      <c r="I10" s="14" t="s">
        <v>26</v>
      </c>
      <c r="L10" t="s">
        <v>57</v>
      </c>
      <c r="M10" t="s">
        <v>63</v>
      </c>
      <c r="N10">
        <v>1</v>
      </c>
      <c r="O10">
        <v>1</v>
      </c>
      <c r="P10" s="13">
        <v>0.19</v>
      </c>
      <c r="Q10" s="1">
        <f>IF(ISBLANK(Table6[[#This Row],[Cost]]),"",Table6[[#This Row],['#/Board]]*Table6[[#This Row],[Quantity]]*Table6[[#This Row],[Cost]])</f>
        <v>0.19</v>
      </c>
      <c r="R10" s="14" t="s">
        <v>60</v>
      </c>
      <c r="W10" s="1" t="str">
        <f>IF(ISBLANK(Table7[[#This Row],[Cost]]),"",Table7[[#This Row],[Quantity]]*Table7[[#This Row],[Cost]])</f>
        <v/>
      </c>
      <c r="AC10" s="1" t="str">
        <f>IF(ISBLANK(Table8[[#This Row],[Cost]]),"",Table8[[#This Row],[Quantity]]*Table8[[#This Row],[Cost]])</f>
        <v/>
      </c>
    </row>
    <row r="11" spans="2:30" x14ac:dyDescent="0.25">
      <c r="E11" t="s">
        <v>28</v>
      </c>
      <c r="F11">
        <v>1</v>
      </c>
      <c r="G11" s="1">
        <v>48.99</v>
      </c>
      <c r="H11" s="1">
        <f>IF(ISBLANK(Table810[[#This Row],[Cost]]),"",Table810[[#This Row],[Quantity]]*Table810[[#This Row],[Cost]])</f>
        <v>48.99</v>
      </c>
      <c r="I11" s="14" t="s">
        <v>29</v>
      </c>
      <c r="L11" t="s">
        <v>64</v>
      </c>
      <c r="M11" t="s">
        <v>65</v>
      </c>
      <c r="N11">
        <v>1</v>
      </c>
      <c r="O11">
        <v>1</v>
      </c>
      <c r="P11" s="13">
        <v>0.16</v>
      </c>
      <c r="Q11" s="1">
        <f>IF(ISBLANK(Table6[[#This Row],[Cost]]),"",Table6[[#This Row],['#/Board]]*Table6[[#This Row],[Quantity]]*Table6[[#This Row],[Cost]])</f>
        <v>0.16</v>
      </c>
      <c r="R11" s="14" t="s">
        <v>66</v>
      </c>
      <c r="W11" s="1" t="str">
        <f>IF(ISBLANK(Table7[[#This Row],[Cost]]),"",Table7[[#This Row],[Quantity]]*Table7[[#This Row],[Cost]])</f>
        <v/>
      </c>
      <c r="AC11" s="1" t="str">
        <f>IF(ISBLANK(Table8[[#This Row],[Cost]]),"",Table8[[#This Row],[Quantity]]*Table8[[#This Row],[Cost]])</f>
        <v/>
      </c>
    </row>
    <row r="12" spans="2:30" x14ac:dyDescent="0.25">
      <c r="E12" t="s">
        <v>30</v>
      </c>
      <c r="F12">
        <v>1</v>
      </c>
      <c r="G12" s="1">
        <v>18.489999999999998</v>
      </c>
      <c r="H12" s="1">
        <f>IF(ISBLANK(Table810[[#This Row],[Cost]]),"",Table810[[#This Row],[Quantity]]*Table810[[#This Row],[Cost]])</f>
        <v>18.489999999999998</v>
      </c>
      <c r="I12" s="14" t="s">
        <v>31</v>
      </c>
      <c r="L12" t="s">
        <v>67</v>
      </c>
      <c r="M12" t="s">
        <v>68</v>
      </c>
      <c r="N12">
        <v>1</v>
      </c>
      <c r="O12">
        <v>1</v>
      </c>
      <c r="P12" s="13">
        <v>0.35</v>
      </c>
      <c r="Q12" s="1">
        <f>IF(ISBLANK(Table6[[#This Row],[Cost]]),"",Table6[[#This Row],['#/Board]]*Table6[[#This Row],[Quantity]]*Table6[[#This Row],[Cost]])</f>
        <v>0.35</v>
      </c>
      <c r="R12" s="14" t="s">
        <v>69</v>
      </c>
      <c r="W12" s="1" t="str">
        <f>IF(ISBLANK(Table7[[#This Row],[Cost]]),"",Table7[[#This Row],[Quantity]]*Table7[[#This Row],[Cost]])</f>
        <v/>
      </c>
      <c r="AC12" s="1" t="str">
        <f>IF(ISBLANK(Table8[[#This Row],[Cost]]),"",Table8[[#This Row],[Quantity]]*Table8[[#This Row],[Cost]])</f>
        <v/>
      </c>
    </row>
    <row r="13" spans="2:30" x14ac:dyDescent="0.25">
      <c r="E13" t="s">
        <v>34</v>
      </c>
      <c r="F13">
        <v>0</v>
      </c>
      <c r="G13" s="1">
        <v>19.95</v>
      </c>
      <c r="H13" s="1">
        <f>IF(ISBLANK(Table810[[#This Row],[Cost]]),"",Table810[[#This Row],[Quantity]]*Table810[[#This Row],[Cost]])</f>
        <v>0</v>
      </c>
      <c r="I13" s="14" t="s">
        <v>35</v>
      </c>
      <c r="L13" t="s">
        <v>70</v>
      </c>
      <c r="M13" t="s">
        <v>72</v>
      </c>
      <c r="N13">
        <v>1</v>
      </c>
      <c r="O13">
        <v>1</v>
      </c>
      <c r="P13" s="13">
        <v>0.13</v>
      </c>
      <c r="Q13" s="13">
        <f>IF(ISBLANK(Table6[[#This Row],[Cost]]),"",Table6[[#This Row],['#/Board]]*Table6[[#This Row],[Quantity]]*Table6[[#This Row],[Cost]])</f>
        <v>0.13</v>
      </c>
      <c r="R13" s="14" t="s">
        <v>71</v>
      </c>
      <c r="W13" s="1" t="str">
        <f>IF(ISBLANK(Table7[[#This Row],[Cost]]),"",Table7[[#This Row],[Quantity]]*Table7[[#This Row],[Cost]])</f>
        <v/>
      </c>
      <c r="AC13" s="1" t="str">
        <f>IF(ISBLANK(Table8[[#This Row],[Cost]]),"",Table8[[#This Row],[Quantity]]*Table8[[#This Row],[Cost]])</f>
        <v/>
      </c>
    </row>
    <row r="14" spans="2:30" x14ac:dyDescent="0.25">
      <c r="H14" s="1" t="str">
        <f>IF(ISBLANK(Table810[[#This Row],[Cost]]),"",Table810[[#This Row],[Quantity]]*Table810[[#This Row],[Cost]])</f>
        <v/>
      </c>
      <c r="L14" t="s">
        <v>105</v>
      </c>
      <c r="M14" t="s">
        <v>106</v>
      </c>
      <c r="N14">
        <v>1</v>
      </c>
      <c r="O14">
        <v>1</v>
      </c>
      <c r="P14" s="13">
        <v>0.69</v>
      </c>
      <c r="Q14" s="13">
        <f>IF(ISBLANK(Table6[[#This Row],[Cost]]),"",Table6[[#This Row],['#/Board]]*Table6[[#This Row],[Quantity]]*Table6[[#This Row],[Cost]])</f>
        <v>0.69</v>
      </c>
      <c r="R14" s="14" t="s">
        <v>107</v>
      </c>
      <c r="W14" s="1" t="str">
        <f>IF(ISBLANK(Table7[[#This Row],[Cost]]),"",Table7[[#This Row],[Quantity]]*Table7[[#This Row],[Cost]])</f>
        <v/>
      </c>
      <c r="AC14" s="1" t="str">
        <f>IF(ISBLANK(Table8[[#This Row],[Cost]]),"",Table8[[#This Row],[Quantity]]*Table8[[#This Row],[Cost]])</f>
        <v/>
      </c>
    </row>
    <row r="15" spans="2:30" x14ac:dyDescent="0.25">
      <c r="H15" s="1" t="str">
        <f>IF(ISBLANK(Table810[[#This Row],[Cost]]),"",Table810[[#This Row],[Quantity]]*Table810[[#This Row],[Cost]])</f>
        <v/>
      </c>
      <c r="L15" t="s">
        <v>73</v>
      </c>
      <c r="M15" t="s">
        <v>74</v>
      </c>
      <c r="N15">
        <v>3</v>
      </c>
      <c r="O15">
        <v>1</v>
      </c>
      <c r="P15" s="13">
        <v>0.23</v>
      </c>
      <c r="Q15" s="13">
        <f>IF(ISBLANK(Table6[[#This Row],[Cost]]),"",Table6[[#This Row],['#/Board]]*Table6[[#This Row],[Quantity]]*Table6[[#This Row],[Cost]])</f>
        <v>0.69000000000000006</v>
      </c>
      <c r="R15" s="14" t="s">
        <v>75</v>
      </c>
      <c r="W15" s="1" t="str">
        <f>IF(ISBLANK(Table7[[#This Row],[Cost]]),"",Table7[[#This Row],[Quantity]]*Table7[[#This Row],[Cost]])</f>
        <v/>
      </c>
      <c r="AC15" s="1" t="str">
        <f>IF(ISBLANK(Table8[[#This Row],[Cost]]),"",Table8[[#This Row],[Quantity]]*Table8[[#This Row],[Cost]])</f>
        <v/>
      </c>
    </row>
    <row r="16" spans="2:30" x14ac:dyDescent="0.25">
      <c r="H16" s="1" t="str">
        <f>IF(ISBLANK(Table810[[#This Row],[Cost]]),"",Table810[[#This Row],[Quantity]]*Table810[[#This Row],[Cost]])</f>
        <v/>
      </c>
      <c r="L16" t="s">
        <v>76</v>
      </c>
      <c r="M16" t="s">
        <v>77</v>
      </c>
      <c r="N16">
        <v>1</v>
      </c>
      <c r="O16">
        <v>1</v>
      </c>
      <c r="P16" s="13">
        <v>0.19</v>
      </c>
      <c r="Q16" s="13">
        <f>IF(ISBLANK(Table6[[#This Row],[Cost]]),"",Table6[[#This Row],['#/Board]]*Table6[[#This Row],[Quantity]]*Table6[[#This Row],[Cost]])</f>
        <v>0.19</v>
      </c>
      <c r="R16" s="14" t="s">
        <v>78</v>
      </c>
      <c r="W16" s="1" t="str">
        <f>IF(ISBLANK(Table7[[#This Row],[Cost]]),"",Table7[[#This Row],[Quantity]]*Table7[[#This Row],[Cost]])</f>
        <v/>
      </c>
      <c r="AC16" s="1" t="str">
        <f>IF(ISBLANK(Table8[[#This Row],[Cost]]),"",Table8[[#This Row],[Quantity]]*Table8[[#This Row],[Cost]])</f>
        <v/>
      </c>
    </row>
    <row r="17" spans="8:29" x14ac:dyDescent="0.25">
      <c r="H17" s="1" t="str">
        <f>IF(ISBLANK(Table810[[#This Row],[Cost]]),"",Table810[[#This Row],[Quantity]]*Table810[[#This Row],[Cost]])</f>
        <v/>
      </c>
      <c r="L17" t="s">
        <v>79</v>
      </c>
      <c r="M17" t="s">
        <v>80</v>
      </c>
      <c r="N17">
        <v>1</v>
      </c>
      <c r="O17">
        <v>1</v>
      </c>
      <c r="P17" s="13">
        <v>0.11</v>
      </c>
      <c r="Q17" s="13">
        <f>IF(ISBLANK(Table6[[#This Row],[Cost]]),"",Table6[[#This Row],['#/Board]]*Table6[[#This Row],[Quantity]]*Table6[[#This Row],[Cost]])</f>
        <v>0.11</v>
      </c>
      <c r="R17" s="14" t="s">
        <v>81</v>
      </c>
      <c r="W17" s="1" t="str">
        <f>IF(ISBLANK(Table7[[#This Row],[Cost]]),"",Table7[[#This Row],[Quantity]]*Table7[[#This Row],[Cost]])</f>
        <v/>
      </c>
      <c r="AC17" s="1" t="str">
        <f>IF(ISBLANK(Table8[[#This Row],[Cost]]),"",Table8[[#This Row],[Quantity]]*Table8[[#This Row],[Cost]])</f>
        <v/>
      </c>
    </row>
    <row r="18" spans="8:29" x14ac:dyDescent="0.25">
      <c r="H18" s="1" t="str">
        <f>IF(ISBLANK(Table810[[#This Row],[Cost]]),"",Table810[[#This Row],[Quantity]]*Table810[[#This Row],[Cost]])</f>
        <v/>
      </c>
      <c r="L18" t="s">
        <v>83</v>
      </c>
      <c r="M18" t="s">
        <v>82</v>
      </c>
      <c r="N18">
        <v>1</v>
      </c>
      <c r="O18">
        <v>1</v>
      </c>
      <c r="P18" s="13">
        <v>0.71</v>
      </c>
      <c r="Q18" s="13">
        <f>IF(ISBLANK(Table6[[#This Row],[Cost]]),"",Table6[[#This Row],['#/Board]]*Table6[[#This Row],[Quantity]]*Table6[[#This Row],[Cost]])</f>
        <v>0.71</v>
      </c>
      <c r="R18" s="14" t="s">
        <v>84</v>
      </c>
      <c r="W18" s="1" t="str">
        <f>IF(ISBLANK(Table7[[#This Row],[Cost]]),"",Table7[[#This Row],[Quantity]]*Table7[[#This Row],[Cost]])</f>
        <v/>
      </c>
      <c r="AC18" s="1" t="str">
        <f>IF(ISBLANK(Table8[[#This Row],[Cost]]),"",Table8[[#This Row],[Quantity]]*Table8[[#This Row],[Cost]])</f>
        <v/>
      </c>
    </row>
    <row r="19" spans="8:29" x14ac:dyDescent="0.25">
      <c r="H19" s="1" t="str">
        <f>IF(ISBLANK(Table810[[#This Row],[Cost]]),"",Table810[[#This Row],[Quantity]]*Table810[[#This Row],[Cost]])</f>
        <v/>
      </c>
      <c r="L19" t="s">
        <v>85</v>
      </c>
      <c r="M19" t="s">
        <v>86</v>
      </c>
      <c r="N19">
        <v>2</v>
      </c>
      <c r="O19">
        <v>1</v>
      </c>
      <c r="P19" s="13">
        <v>1.73</v>
      </c>
      <c r="Q19" s="13">
        <f>IF(ISBLANK(Table6[[#This Row],[Cost]]),"",Table6[[#This Row],['#/Board]]*Table6[[#This Row],[Quantity]]*Table6[[#This Row],[Cost]])</f>
        <v>3.46</v>
      </c>
      <c r="R19" s="14" t="s">
        <v>87</v>
      </c>
      <c r="W19" s="1" t="str">
        <f>IF(ISBLANK(Table7[[#This Row],[Cost]]),"",Table7[[#This Row],[Quantity]]*Table7[[#This Row],[Cost]])</f>
        <v/>
      </c>
      <c r="AC19" s="1" t="str">
        <f>IF(ISBLANK(Table8[[#This Row],[Cost]]),"",Table8[[#This Row],[Quantity]]*Table8[[#This Row],[Cost]])</f>
        <v/>
      </c>
    </row>
    <row r="20" spans="8:29" x14ac:dyDescent="0.25">
      <c r="H20" s="1" t="str">
        <f>IF(ISBLANK(Table810[[#This Row],[Cost]]),"",Table810[[#This Row],[Quantity]]*Table810[[#This Row],[Cost]])</f>
        <v/>
      </c>
      <c r="L20" t="s">
        <v>88</v>
      </c>
      <c r="M20" t="s">
        <v>89</v>
      </c>
      <c r="N20">
        <v>1</v>
      </c>
      <c r="O20">
        <v>1</v>
      </c>
      <c r="P20" s="13">
        <v>0.1</v>
      </c>
      <c r="Q20" s="13">
        <f>IF(ISBLANK(Table6[[#This Row],[Cost]]),"",Table6[[#This Row],['#/Board]]*Table6[[#This Row],[Quantity]]*Table6[[#This Row],[Cost]])</f>
        <v>0.1</v>
      </c>
      <c r="R20" s="14" t="s">
        <v>90</v>
      </c>
      <c r="W20" s="1" t="str">
        <f>IF(ISBLANK(Table7[[#This Row],[Cost]]),"",Table7[[#This Row],[Quantity]]*Table7[[#This Row],[Cost]])</f>
        <v/>
      </c>
      <c r="AC20" s="1" t="str">
        <f>IF(ISBLANK(Table8[[#This Row],[Cost]]),"",Table8[[#This Row],[Quantity]]*Table8[[#This Row],[Cost]])</f>
        <v/>
      </c>
    </row>
    <row r="21" spans="8:29" x14ac:dyDescent="0.25">
      <c r="H21" s="1" t="str">
        <f>IF(ISBLANK(Table810[[#This Row],[Cost]]),"",Table810[[#This Row],[Quantity]]*Table810[[#This Row],[Cost]])</f>
        <v/>
      </c>
      <c r="L21" t="s">
        <v>91</v>
      </c>
      <c r="M21" t="s">
        <v>92</v>
      </c>
      <c r="N21">
        <v>1</v>
      </c>
      <c r="O21">
        <v>1</v>
      </c>
      <c r="P21" s="13">
        <v>0.1</v>
      </c>
      <c r="Q21" s="13">
        <f>IF(ISBLANK(Table6[[#This Row],[Cost]]),"",Table6[[#This Row],['#/Board]]*Table6[[#This Row],[Quantity]]*Table6[[#This Row],[Cost]])</f>
        <v>0.1</v>
      </c>
      <c r="R21" s="14" t="s">
        <v>93</v>
      </c>
      <c r="W21" s="1" t="str">
        <f>IF(ISBLANK(Table7[[#This Row],[Cost]]),"",Table7[[#This Row],[Quantity]]*Table7[[#This Row],[Cost]])</f>
        <v/>
      </c>
      <c r="AC21" s="1" t="str">
        <f>IF(ISBLANK(Table8[[#This Row],[Cost]]),"",Table8[[#This Row],[Quantity]]*Table8[[#This Row],[Cost]])</f>
        <v/>
      </c>
    </row>
    <row r="22" spans="8:29" x14ac:dyDescent="0.25">
      <c r="H22" s="1" t="str">
        <f>IF(ISBLANK(Table810[[#This Row],[Cost]]),"",Table810[[#This Row],[Quantity]]*Table810[[#This Row],[Cost]])</f>
        <v/>
      </c>
      <c r="L22" t="s">
        <v>94</v>
      </c>
      <c r="M22" t="s">
        <v>95</v>
      </c>
      <c r="N22">
        <v>1</v>
      </c>
      <c r="O22">
        <v>1</v>
      </c>
      <c r="P22" s="13">
        <v>0.1</v>
      </c>
      <c r="Q22" s="13">
        <f>IF(ISBLANK(Table6[[#This Row],[Cost]]),"",Table6[[#This Row],['#/Board]]*Table6[[#This Row],[Quantity]]*Table6[[#This Row],[Cost]])</f>
        <v>0.1</v>
      </c>
      <c r="R22" s="14" t="s">
        <v>96</v>
      </c>
      <c r="W22" s="1" t="str">
        <f>IF(ISBLANK(Table7[[#This Row],[Cost]]),"",Table7[[#This Row],[Quantity]]*Table7[[#This Row],[Cost]])</f>
        <v/>
      </c>
      <c r="AC22" s="1" t="str">
        <f>IF(ISBLANK(Table8[[#This Row],[Cost]]),"",Table8[[#This Row],[Quantity]]*Table8[[#This Row],[Cost]])</f>
        <v/>
      </c>
    </row>
    <row r="23" spans="8:29" x14ac:dyDescent="0.25">
      <c r="H23" s="1" t="str">
        <f>IF(ISBLANK(Table810[[#This Row],[Cost]]),"",Table810[[#This Row],[Quantity]]*Table810[[#This Row],[Cost]])</f>
        <v/>
      </c>
      <c r="L23" t="s">
        <v>88</v>
      </c>
      <c r="M23" s="15" t="s">
        <v>97</v>
      </c>
      <c r="N23">
        <v>4</v>
      </c>
      <c r="O23">
        <v>1</v>
      </c>
      <c r="P23" s="13">
        <v>0.1</v>
      </c>
      <c r="Q23" s="13">
        <f>IF(ISBLANK(Table6[[#This Row],[Cost]]),"",Table6[[#This Row],['#/Board]]*Table6[[#This Row],[Quantity]]*Table6[[#This Row],[Cost]])</f>
        <v>0.4</v>
      </c>
      <c r="R23" s="14" t="s">
        <v>98</v>
      </c>
      <c r="W23" s="1" t="str">
        <f>IF(ISBLANK(Table7[[#This Row],[Cost]]),"",Table7[[#This Row],[Quantity]]*Table7[[#This Row],[Cost]])</f>
        <v/>
      </c>
      <c r="AC23" s="1" t="str">
        <f>IF(ISBLANK(Table8[[#This Row],[Cost]]),"",Table8[[#This Row],[Quantity]]*Table8[[#This Row],[Cost]])</f>
        <v/>
      </c>
    </row>
    <row r="24" spans="8:29" x14ac:dyDescent="0.25">
      <c r="H24" s="1" t="str">
        <f>IF(ISBLANK(Table810[[#This Row],[Cost]]),"",Table810[[#This Row],[Quantity]]*Table810[[#This Row],[Cost]])</f>
        <v/>
      </c>
      <c r="L24" t="s">
        <v>99</v>
      </c>
      <c r="M24" t="s">
        <v>100</v>
      </c>
      <c r="N24">
        <v>1</v>
      </c>
      <c r="O24">
        <v>1</v>
      </c>
      <c r="P24" s="13">
        <v>0.1</v>
      </c>
      <c r="Q24" s="13">
        <f>IF(ISBLANK(Table6[[#This Row],[Cost]]),"",Table6[[#This Row],['#/Board]]*Table6[[#This Row],[Quantity]]*Table6[[#This Row],[Cost]])</f>
        <v>0.1</v>
      </c>
      <c r="R24" s="14" t="s">
        <v>101</v>
      </c>
      <c r="W24" s="1" t="str">
        <f>IF(ISBLANK(Table7[[#This Row],[Cost]]),"",Table7[[#This Row],[Quantity]]*Table7[[#This Row],[Cost]])</f>
        <v/>
      </c>
      <c r="AC24" s="1" t="str">
        <f>IF(ISBLANK(Table8[[#This Row],[Cost]]),"",Table8[[#This Row],[Quantity]]*Table8[[#This Row],[Cost]])</f>
        <v/>
      </c>
    </row>
    <row r="25" spans="8:29" x14ac:dyDescent="0.25">
      <c r="H25" s="1" t="str">
        <f>IF(ISBLANK(Table810[[#This Row],[Cost]]),"",Table810[[#This Row],[Quantity]]*Table810[[#This Row],[Cost]])</f>
        <v/>
      </c>
      <c r="L25" t="s">
        <v>102</v>
      </c>
      <c r="M25" t="s">
        <v>103</v>
      </c>
      <c r="N25">
        <v>2</v>
      </c>
      <c r="O25">
        <v>1</v>
      </c>
      <c r="P25" s="13">
        <v>0.1</v>
      </c>
      <c r="Q25" s="13">
        <f>IF(ISBLANK(Table6[[#This Row],[Cost]]),"",Table6[[#This Row],['#/Board]]*Table6[[#This Row],[Quantity]]*Table6[[#This Row],[Cost]])</f>
        <v>0.2</v>
      </c>
      <c r="R25" s="14" t="s">
        <v>104</v>
      </c>
      <c r="W25" s="1" t="str">
        <f>IF(ISBLANK(Table7[[#This Row],[Cost]]),"",Table7[[#This Row],[Quantity]]*Table7[[#This Row],[Cost]])</f>
        <v/>
      </c>
      <c r="AC25" s="1" t="str">
        <f>IF(ISBLANK(Table8[[#This Row],[Cost]]),"",Table8[[#This Row],[Quantity]]*Table8[[#This Row],[Cost]])</f>
        <v/>
      </c>
    </row>
    <row r="26" spans="8:29" x14ac:dyDescent="0.25">
      <c r="H26" s="1" t="str">
        <f>IF(ISBLANK(Table810[[#This Row],[Cost]]),"",Table810[[#This Row],[Quantity]]*Table810[[#This Row],[Cost]])</f>
        <v/>
      </c>
      <c r="P26" s="13"/>
      <c r="Q26" s="1" t="str">
        <f>IF(ISBLANK(Table6[[#This Row],[Cost]]),"",Table6[[#This Row],['#/Board]]*Table6[[#This Row],[Quantity]]*Table6[[#This Row],[Cost]])</f>
        <v/>
      </c>
      <c r="W26" s="1" t="str">
        <f>IF(ISBLANK(Table7[[#This Row],[Cost]]),"",Table7[[#This Row],[Quantity]]*Table7[[#This Row],[Cost]])</f>
        <v/>
      </c>
      <c r="AC26" s="1" t="str">
        <f>IF(ISBLANK(Table8[[#This Row],[Cost]]),"",Table8[[#This Row],[Quantity]]*Table8[[#This Row],[Cost]])</f>
        <v/>
      </c>
    </row>
    <row r="27" spans="8:29" x14ac:dyDescent="0.25">
      <c r="H27" s="1" t="str">
        <f>IF(ISBLANK(Table810[[#This Row],[Cost]]),"",Table810[[#This Row],[Quantity]]*Table810[[#This Row],[Cost]])</f>
        <v/>
      </c>
      <c r="P27" s="13"/>
      <c r="Q27" s="1" t="str">
        <f>IF(ISBLANK(Table6[[#This Row],[Cost]]),"",Table6[[#This Row],['#/Board]]*Table6[[#This Row],[Quantity]]*Table6[[#This Row],[Cost]])</f>
        <v/>
      </c>
      <c r="W27" s="1" t="str">
        <f>IF(ISBLANK(Table7[[#This Row],[Cost]]),"",Table7[[#This Row],[Quantity]]*Table7[[#This Row],[Cost]])</f>
        <v/>
      </c>
      <c r="AC27" s="1" t="str">
        <f>IF(ISBLANK(Table8[[#This Row],[Cost]]),"",Table8[[#This Row],[Quantity]]*Table8[[#This Row],[Cost]])</f>
        <v/>
      </c>
    </row>
    <row r="28" spans="8:29" x14ac:dyDescent="0.25">
      <c r="H28" s="1" t="str">
        <f>IF(ISBLANK(Table810[[#This Row],[Cost]]),"",Table810[[#This Row],[Quantity]]*Table810[[#This Row],[Cost]])</f>
        <v/>
      </c>
      <c r="P28" s="13"/>
      <c r="Q28" s="1" t="str">
        <f>IF(ISBLANK(Table6[[#This Row],[Cost]]),"",Table6[[#This Row],['#/Board]]*Table6[[#This Row],[Quantity]]*Table6[[#This Row],[Cost]])</f>
        <v/>
      </c>
      <c r="W28" s="1" t="str">
        <f>IF(ISBLANK(Table7[[#This Row],[Cost]]),"",Table7[[#This Row],[Quantity]]*Table7[[#This Row],[Cost]])</f>
        <v/>
      </c>
      <c r="AC28" s="1" t="str">
        <f>IF(ISBLANK(Table8[[#This Row],[Cost]]),"",Table8[[#This Row],[Quantity]]*Table8[[#This Row],[Cost]])</f>
        <v/>
      </c>
    </row>
    <row r="29" spans="8:29" x14ac:dyDescent="0.25">
      <c r="H29" s="1" t="str">
        <f>IF(ISBLANK(Table810[[#This Row],[Cost]]),"",Table810[[#This Row],[Quantity]]*Table810[[#This Row],[Cost]])</f>
        <v/>
      </c>
      <c r="P29" s="13"/>
      <c r="Q29" s="1" t="str">
        <f>IF(ISBLANK(Table6[[#This Row],[Cost]]),"",Table6[[#This Row],['#/Board]]*Table6[[#This Row],[Quantity]]*Table6[[#This Row],[Cost]])</f>
        <v/>
      </c>
      <c r="W29" s="1" t="str">
        <f>IF(ISBLANK(Table7[[#This Row],[Cost]]),"",Table7[[#This Row],[Quantity]]*Table7[[#This Row],[Cost]])</f>
        <v/>
      </c>
      <c r="AC29" s="1" t="str">
        <f>IF(ISBLANK(Table8[[#This Row],[Cost]]),"",Table8[[#This Row],[Quantity]]*Table8[[#This Row],[Cost]])</f>
        <v/>
      </c>
    </row>
  </sheetData>
  <hyperlinks>
    <hyperlink ref="I11" r:id="rId1" xr:uid="{B0A4CCA1-3942-49F1-9898-05D798780FA4}"/>
    <hyperlink ref="I7" r:id="rId2" xr:uid="{21E59F73-337B-436B-B2FA-232296BFE6FC}"/>
    <hyperlink ref="I13" r:id="rId3" xr:uid="{C099BDA4-6FA9-443A-A225-D9E2959435D0}"/>
    <hyperlink ref="I8" r:id="rId4" xr:uid="{2F653E6C-57D6-403E-906F-1D0B5108476B}"/>
    <hyperlink ref="I9" r:id="rId5" xr:uid="{367B38D1-DC1E-4A09-A8E1-0B4795F0B5E9}"/>
    <hyperlink ref="I10" r:id="rId6" xr:uid="{AA41758F-5EC9-4D9E-811E-886D5DCD8E53}"/>
    <hyperlink ref="I12" r:id="rId7" xr:uid="{CE5568B6-1420-48D6-A457-519933D8EE51}"/>
    <hyperlink ref="X3" r:id="rId8" xr:uid="{D46B0E92-0E39-4526-87A7-EBB5BB5B9234}"/>
    <hyperlink ref="X4" r:id="rId9" xr:uid="{D8C49F61-368A-4FF8-A996-20E737472785}"/>
    <hyperlink ref="R8" r:id="rId10" xr:uid="{ADF255D7-F377-43F4-B014-A1658754EAB5}"/>
    <hyperlink ref="R10" r:id="rId11" xr:uid="{DEFCE98D-5226-4C8A-A24B-94AB3532834B}"/>
    <hyperlink ref="R9" r:id="rId12" xr:uid="{AC108B6F-07C4-440A-8303-F1B355420760}"/>
    <hyperlink ref="R18" r:id="rId13" xr:uid="{D74EDB25-FC2B-4EDA-A1FC-B75048EC880C}"/>
    <hyperlink ref="R17" r:id="rId14" xr:uid="{1C9F890F-724B-4DA8-B19F-2AC16F1ACF12}"/>
    <hyperlink ref="R14" r:id="rId15" xr:uid="{313EFF3F-ED31-4DE1-B157-15519EED5080}"/>
    <hyperlink ref="R15" r:id="rId16" xr:uid="{196A9E4E-08CF-424B-949D-260CD7BC59AF}"/>
    <hyperlink ref="R19" r:id="rId17" xr:uid="{5CDD86F0-1C52-42DC-B169-53D7719E94EE}"/>
    <hyperlink ref="R21" r:id="rId18" xr:uid="{21DD171A-5AFE-4238-B474-52966CB2FDA3}"/>
    <hyperlink ref="R22" r:id="rId19" xr:uid="{80BA58D8-DE13-4EFB-9267-5D6804398CAA}"/>
    <hyperlink ref="R23" r:id="rId20" xr:uid="{2957D88D-7420-4C16-9A55-474C5027763E}"/>
    <hyperlink ref="R24" r:id="rId21" xr:uid="{4CFBB4D9-7871-4982-8084-CF0CCD6F7344}"/>
    <hyperlink ref="R16" r:id="rId22" xr:uid="{823D6A60-AC8F-4D90-A971-918052976DDE}"/>
    <hyperlink ref="R20" r:id="rId23" xr:uid="{CAFD7155-F2ED-4721-831D-3C0D6490A3AD}"/>
  </hyperlinks>
  <pageMargins left="0.7" right="0.7" top="0.75" bottom="0.75" header="0.3" footer="0.3"/>
  <pageSetup orientation="portrait" r:id="rId24"/>
  <tableParts count="4">
    <tablePart r:id="rId25"/>
    <tablePart r:id="rId26"/>
    <tablePart r:id="rId27"/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Lathrum</dc:creator>
  <cp:lastModifiedBy>Dylan Lathrum</cp:lastModifiedBy>
  <dcterms:created xsi:type="dcterms:W3CDTF">2021-05-24T03:07:21Z</dcterms:created>
  <dcterms:modified xsi:type="dcterms:W3CDTF">2021-06-01T06:17:31Z</dcterms:modified>
</cp:coreProperties>
</file>