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1" documentId="8_{F79E0768-50DF-4D18-ACEF-1F3381B840C5}" xr6:coauthVersionLast="47" xr6:coauthVersionMax="47" xr10:uidLastSave="{2446FDF6-BCA6-4460-940F-449B62E7CED1}"/>
  <bookViews>
    <workbookView xWindow="-10380" yWindow="3645" windowWidth="21600" windowHeight="11385" activeTab="1" xr2:uid="{00000000-000D-0000-FFFF-FFFF00000000}"/>
  </bookViews>
  <sheets>
    <sheet name="Лист1" sheetId="1" r:id="rId1"/>
    <sheet name="Функции Дата-Время" sheetId="2" r:id="rId2"/>
    <sheet name="Лист3" sheetId="3" r:id="rId3"/>
  </sheets>
  <definedNames>
    <definedName name="Зарплата" localSheetId="0">Лист1!$C$2:$C$7</definedName>
    <definedName name="Налог">Лист1!$I$2:$I$7</definedName>
    <definedName name="Пенсионный_фонд">Лист1!$G$2:$G$7</definedName>
    <definedName name="Премия">Лист1!$E$2:$E$7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3" i="2"/>
  <c r="E9" i="1"/>
  <c r="F7" i="1"/>
  <c r="F6" i="1"/>
  <c r="F5" i="1"/>
  <c r="F4" i="1"/>
  <c r="F3" i="1"/>
  <c r="F2" i="1"/>
  <c r="C11" i="1"/>
  <c r="C10" i="1"/>
  <c r="C9" i="1"/>
  <c r="E7" i="1"/>
  <c r="E6" i="1"/>
  <c r="E5" i="1"/>
  <c r="E4" i="1"/>
  <c r="E3" i="1"/>
  <c r="E2" i="1"/>
  <c r="G5" i="1" l="1"/>
  <c r="H5" i="1"/>
  <c r="G6" i="1"/>
  <c r="H6" i="1" s="1"/>
  <c r="G4" i="1"/>
  <c r="I7" i="1"/>
  <c r="J7" i="1" s="1"/>
  <c r="H4" i="1"/>
  <c r="G3" i="1"/>
  <c r="H3" i="1" s="1"/>
  <c r="G7" i="1"/>
  <c r="H7" i="1" s="1"/>
  <c r="G2" i="1"/>
  <c r="H2" i="1" s="1"/>
  <c r="I2" i="1"/>
  <c r="J2" i="1" s="1"/>
  <c r="I3" i="1"/>
  <c r="J3" i="1" s="1"/>
  <c r="I4" i="1"/>
  <c r="J4" i="1" s="1"/>
  <c r="I6" i="1"/>
  <c r="J6" i="1" s="1"/>
  <c r="I5" i="1"/>
  <c r="J5" i="1" s="1"/>
  <c r="F9" i="1"/>
  <c r="J11" i="1" l="1"/>
  <c r="J10" i="1"/>
  <c r="I9" i="1"/>
  <c r="G9" i="1"/>
  <c r="H9" i="1" s="1"/>
  <c r="J9" i="1"/>
</calcChain>
</file>

<file path=xl/sharedStrings.xml><?xml version="1.0" encoding="utf-8"?>
<sst xmlns="http://schemas.openxmlformats.org/spreadsheetml/2006/main" count="36" uniqueCount="33">
  <si>
    <t>Фамилия</t>
  </si>
  <si>
    <t>Выплатить руб.</t>
  </si>
  <si>
    <t>Иванов</t>
  </si>
  <si>
    <t>Петров</t>
  </si>
  <si>
    <t>Мешков</t>
  </si>
  <si>
    <t>Итого</t>
  </si>
  <si>
    <t>Премия</t>
  </si>
  <si>
    <t>Всего начислено</t>
  </si>
  <si>
    <t>Зарплата, руб.</t>
  </si>
  <si>
    <t>Стаж,    лет</t>
  </si>
  <si>
    <t>Вычеты (налог) 15%</t>
  </si>
  <si>
    <t>Пирогов</t>
  </si>
  <si>
    <t>Картошкин</t>
  </si>
  <si>
    <t>Матроскин</t>
  </si>
  <si>
    <t>Пенсионный фонд</t>
  </si>
  <si>
    <t xml:space="preserve">Налогооблагаемая база </t>
  </si>
  <si>
    <t>Табельный номер</t>
  </si>
  <si>
    <t>Макс</t>
  </si>
  <si>
    <t>Сред</t>
  </si>
  <si>
    <t>Возраст</t>
  </si>
  <si>
    <t>Порядковый номер</t>
  </si>
  <si>
    <t>Дата рождения</t>
  </si>
  <si>
    <t>Юбилей</t>
  </si>
  <si>
    <t>Самойлов</t>
  </si>
  <si>
    <t>Игнатов</t>
  </si>
  <si>
    <t>петров</t>
  </si>
  <si>
    <t>Иванова</t>
  </si>
  <si>
    <t>Шустов</t>
  </si>
  <si>
    <t>Потапова</t>
  </si>
  <si>
    <t>Соловьев</t>
  </si>
  <si>
    <t>Сотников</t>
  </si>
  <si>
    <t>Зорина</t>
  </si>
  <si>
    <t>Амосова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</si>
</sst>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р.&quot;"/>
    <numFmt numFmtId="165" formatCode="#,##0.00_р_.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zoomScale="140" workbookViewId="0">
      <selection activeCell="F2" sqref="F2"/>
    </sheetView>
  </sheetViews>
  <sheetFormatPr defaultRowHeight="15" x14ac:dyDescent="0.25"/>
  <cols>
    <col min="1" max="1" width="18.5703125" customWidth="1"/>
    <col min="2" max="2" width="11.7109375" customWidth="1"/>
    <col min="3" max="3" width="11.85546875" customWidth="1"/>
    <col min="4" max="4" width="9.42578125" customWidth="1"/>
    <col min="5" max="5" width="11.7109375" customWidth="1"/>
    <col min="6" max="8" width="12" customWidth="1"/>
    <col min="9" max="9" width="12" bestFit="1" customWidth="1"/>
    <col min="10" max="10" width="17" customWidth="1"/>
  </cols>
  <sheetData>
    <row r="1" spans="1:11" ht="30" x14ac:dyDescent="0.25">
      <c r="A1" t="s">
        <v>16</v>
      </c>
      <c r="B1" s="2" t="s">
        <v>0</v>
      </c>
      <c r="C1" s="1" t="s">
        <v>8</v>
      </c>
      <c r="D1" s="3" t="s">
        <v>9</v>
      </c>
      <c r="E1" s="3" t="s">
        <v>6</v>
      </c>
      <c r="F1" s="3" t="s">
        <v>7</v>
      </c>
      <c r="G1" s="3" t="s">
        <v>14</v>
      </c>
      <c r="H1" s="3" t="s">
        <v>15</v>
      </c>
      <c r="I1" s="3" t="s">
        <v>10</v>
      </c>
      <c r="J1" s="3" t="s">
        <v>1</v>
      </c>
      <c r="K1" s="2"/>
    </row>
    <row r="2" spans="1:11" x14ac:dyDescent="0.25">
      <c r="A2">
        <v>100</v>
      </c>
      <c r="B2" t="s">
        <v>2</v>
      </c>
      <c r="C2" s="7">
        <v>10000</v>
      </c>
      <c r="D2" s="5">
        <v>12</v>
      </c>
      <c r="E2" s="4">
        <f t="shared" ref="E2:E7" si="0">IF(D2&gt;5,IF(D2&gt;15,Зарплата*0.25,Зарплата*0.2),Зарплата*0.12)</f>
        <v>2000</v>
      </c>
      <c r="F2" s="4">
        <f t="shared" ref="F2:F7" si="1">Зарплата+Премия</f>
        <v>12000</v>
      </c>
      <c r="G2" s="4">
        <f>F2*0.01</f>
        <v>120</v>
      </c>
      <c r="H2" s="4">
        <f t="shared" ref="H2:H7" si="2">F2-Пенсионный_фонд</f>
        <v>11880</v>
      </c>
      <c r="I2" s="4">
        <f>F2*0.15</f>
        <v>1800</v>
      </c>
      <c r="J2" s="6">
        <f t="shared" ref="J2:J7" si="3">F2-Налог</f>
        <v>10200</v>
      </c>
    </row>
    <row r="3" spans="1:11" x14ac:dyDescent="0.25">
      <c r="A3">
        <v>101</v>
      </c>
      <c r="B3" t="s">
        <v>3</v>
      </c>
      <c r="C3" s="7">
        <v>13000</v>
      </c>
      <c r="D3" s="5">
        <v>5</v>
      </c>
      <c r="E3" s="4">
        <f t="shared" si="0"/>
        <v>1560</v>
      </c>
      <c r="F3" s="4">
        <f t="shared" si="1"/>
        <v>14560</v>
      </c>
      <c r="G3" s="4">
        <f t="shared" ref="G3:G9" si="4">F3*0.01</f>
        <v>145.6</v>
      </c>
      <c r="H3" s="4">
        <f t="shared" si="2"/>
        <v>14414.4</v>
      </c>
      <c r="I3" s="4">
        <f t="shared" ref="I3:I7" si="5">F3*0.15</f>
        <v>2184</v>
      </c>
      <c r="J3" s="6">
        <f t="shared" si="3"/>
        <v>12376</v>
      </c>
    </row>
    <row r="4" spans="1:11" x14ac:dyDescent="0.25">
      <c r="A4">
        <v>102</v>
      </c>
      <c r="B4" t="s">
        <v>4</v>
      </c>
      <c r="C4" s="7">
        <v>15000</v>
      </c>
      <c r="D4" s="5">
        <v>3</v>
      </c>
      <c r="E4" s="4">
        <f t="shared" si="0"/>
        <v>1800</v>
      </c>
      <c r="F4" s="4">
        <f t="shared" si="1"/>
        <v>16800</v>
      </c>
      <c r="G4" s="4">
        <f t="shared" si="4"/>
        <v>168</v>
      </c>
      <c r="H4" s="4">
        <f t="shared" si="2"/>
        <v>16632</v>
      </c>
      <c r="I4" s="4">
        <f t="shared" si="5"/>
        <v>2520</v>
      </c>
      <c r="J4" s="6">
        <f t="shared" si="3"/>
        <v>14280</v>
      </c>
    </row>
    <row r="5" spans="1:11" x14ac:dyDescent="0.25">
      <c r="A5">
        <v>103</v>
      </c>
      <c r="B5" t="s">
        <v>11</v>
      </c>
      <c r="C5" s="7">
        <v>8000</v>
      </c>
      <c r="D5" s="5">
        <v>1</v>
      </c>
      <c r="E5" s="4">
        <f t="shared" si="0"/>
        <v>960</v>
      </c>
      <c r="F5" s="4">
        <f t="shared" si="1"/>
        <v>8960</v>
      </c>
      <c r="G5" s="4">
        <f t="shared" si="4"/>
        <v>89.600000000000009</v>
      </c>
      <c r="H5" s="4">
        <f t="shared" si="2"/>
        <v>8870.4</v>
      </c>
      <c r="I5" s="4">
        <f t="shared" si="5"/>
        <v>1344</v>
      </c>
      <c r="J5" s="6">
        <f t="shared" si="3"/>
        <v>7616</v>
      </c>
    </row>
    <row r="6" spans="1:11" x14ac:dyDescent="0.25">
      <c r="A6">
        <v>104</v>
      </c>
      <c r="B6" t="s">
        <v>12</v>
      </c>
      <c r="C6" s="7">
        <v>11500</v>
      </c>
      <c r="D6" s="5">
        <v>10</v>
      </c>
      <c r="E6" s="4">
        <f t="shared" si="0"/>
        <v>2300</v>
      </c>
      <c r="F6" s="4">
        <f t="shared" si="1"/>
        <v>13800</v>
      </c>
      <c r="G6" s="4">
        <f t="shared" si="4"/>
        <v>138</v>
      </c>
      <c r="H6" s="4">
        <f t="shared" si="2"/>
        <v>13662</v>
      </c>
      <c r="I6" s="4">
        <f t="shared" si="5"/>
        <v>2070</v>
      </c>
      <c r="J6" s="6">
        <f t="shared" si="3"/>
        <v>11730</v>
      </c>
    </row>
    <row r="7" spans="1:11" x14ac:dyDescent="0.25">
      <c r="A7">
        <v>105</v>
      </c>
      <c r="B7" t="s">
        <v>13</v>
      </c>
      <c r="C7" s="7">
        <v>16700</v>
      </c>
      <c r="D7" s="5">
        <v>5</v>
      </c>
      <c r="E7" s="4">
        <f t="shared" si="0"/>
        <v>2004</v>
      </c>
      <c r="F7" s="4">
        <f t="shared" si="1"/>
        <v>18704</v>
      </c>
      <c r="G7" s="4">
        <f t="shared" si="4"/>
        <v>187.04</v>
      </c>
      <c r="H7" s="4">
        <f t="shared" si="2"/>
        <v>18516.96</v>
      </c>
      <c r="I7" s="4">
        <f t="shared" si="5"/>
        <v>2805.6</v>
      </c>
      <c r="J7" s="6">
        <f t="shared" si="3"/>
        <v>15898.4</v>
      </c>
    </row>
    <row r="8" spans="1:11" x14ac:dyDescent="0.25">
      <c r="G8" s="4"/>
      <c r="H8" s="4"/>
    </row>
    <row r="9" spans="1:11" x14ac:dyDescent="0.25">
      <c r="B9" t="s">
        <v>5</v>
      </c>
      <c r="C9" s="4">
        <f>SUM(Зарплата)</f>
        <v>74200</v>
      </c>
      <c r="D9" s="4"/>
      <c r="E9" s="4">
        <f>SUM(Премия)</f>
        <v>10624</v>
      </c>
      <c r="F9" s="4">
        <f>SUM(F2:F7)</f>
        <v>84824</v>
      </c>
      <c r="G9" s="4">
        <f t="shared" si="4"/>
        <v>848.24</v>
      </c>
      <c r="H9" s="4">
        <f t="shared" ref="H9" si="6">F9-G9</f>
        <v>83975.76</v>
      </c>
      <c r="I9" s="4">
        <f>SUM(Налог)</f>
        <v>12723.6</v>
      </c>
      <c r="J9" s="4">
        <f>SUM(J2:J7)</f>
        <v>72100.399999999994</v>
      </c>
    </row>
    <row r="10" spans="1:11" x14ac:dyDescent="0.25">
      <c r="B10" t="s">
        <v>17</v>
      </c>
      <c r="C10" s="6">
        <f>MAX(Зарплата)</f>
        <v>16700</v>
      </c>
      <c r="J10" s="6">
        <f>MAX(J2:J7)</f>
        <v>15898.4</v>
      </c>
    </row>
    <row r="11" spans="1:11" x14ac:dyDescent="0.25">
      <c r="B11" t="s">
        <v>18</v>
      </c>
      <c r="C11" s="6">
        <f>AVERAGE(Зарплата)</f>
        <v>12366.666666666666</v>
      </c>
      <c r="J11" s="6">
        <f>AVERAGE(J2:J7)</f>
        <v>12016.733333333332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abSelected="1" workbookViewId="0">
      <selection activeCell="D3" sqref="D3:D12"/>
    </sheetView>
  </sheetViews>
  <sheetFormatPr defaultRowHeight="15" x14ac:dyDescent="0.25"/>
  <cols>
    <col min="1" max="1" width="18.28515625" customWidth="1"/>
    <col min="2" max="2" width="10.140625" customWidth="1"/>
    <col min="3" max="3" width="15.140625" customWidth="1"/>
  </cols>
  <sheetData>
    <row r="1" spans="1:6" x14ac:dyDescent="0.25">
      <c r="A1" s="8" t="s">
        <v>19</v>
      </c>
      <c r="B1" s="8"/>
      <c r="C1" s="8"/>
      <c r="D1" s="8"/>
      <c r="E1" s="8"/>
      <c r="F1" s="8"/>
    </row>
    <row r="2" spans="1:6" x14ac:dyDescent="0.25">
      <c r="A2" t="s">
        <v>20</v>
      </c>
      <c r="B2" t="s">
        <v>0</v>
      </c>
      <c r="C2" t="s">
        <v>21</v>
      </c>
      <c r="D2" t="s">
        <v>19</v>
      </c>
      <c r="E2" t="s">
        <v>22</v>
      </c>
      <c r="F2" t="s">
        <v>6</v>
      </c>
    </row>
    <row r="3" spans="1:6" x14ac:dyDescent="0.25">
      <c r="A3">
        <v>1</v>
      </c>
      <c r="B3" t="s">
        <v>23</v>
      </c>
      <c r="C3" s="9">
        <v>30317</v>
      </c>
      <c r="D3">
        <f ca="1">INT((TODAY()-C3)/365)</f>
        <v>39</v>
      </c>
    </row>
    <row r="4" spans="1:6" x14ac:dyDescent="0.25">
      <c r="A4">
        <v>2</v>
      </c>
      <c r="B4" t="s">
        <v>24</v>
      </c>
      <c r="C4" s="9">
        <v>28945</v>
      </c>
      <c r="D4">
        <f t="shared" ref="D4:D12" ca="1" si="0">INT((TODAY()-C4)/365)</f>
        <v>43</v>
      </c>
    </row>
    <row r="5" spans="1:6" x14ac:dyDescent="0.25">
      <c r="A5">
        <v>3</v>
      </c>
      <c r="B5" t="s">
        <v>25</v>
      </c>
      <c r="C5" s="9">
        <v>29680</v>
      </c>
      <c r="D5">
        <f t="shared" ca="1" si="0"/>
        <v>41</v>
      </c>
    </row>
    <row r="6" spans="1:6" x14ac:dyDescent="0.25">
      <c r="A6">
        <v>4</v>
      </c>
      <c r="B6" t="s">
        <v>26</v>
      </c>
      <c r="C6" s="9">
        <v>29585</v>
      </c>
      <c r="D6">
        <f t="shared" ca="1" si="0"/>
        <v>41</v>
      </c>
    </row>
    <row r="7" spans="1:6" x14ac:dyDescent="0.25">
      <c r="A7">
        <v>5</v>
      </c>
      <c r="B7" t="s">
        <v>27</v>
      </c>
      <c r="C7" s="9">
        <v>30139</v>
      </c>
      <c r="D7">
        <f t="shared" ca="1" si="0"/>
        <v>40</v>
      </c>
    </row>
    <row r="8" spans="1:6" x14ac:dyDescent="0.25">
      <c r="A8">
        <v>6</v>
      </c>
      <c r="B8" t="s">
        <v>28</v>
      </c>
      <c r="C8" s="9">
        <v>29500</v>
      </c>
      <c r="D8">
        <f t="shared" ca="1" si="0"/>
        <v>42</v>
      </c>
    </row>
    <row r="9" spans="1:6" x14ac:dyDescent="0.25">
      <c r="A9">
        <v>7</v>
      </c>
      <c r="B9" t="s">
        <v>29</v>
      </c>
      <c r="C9" s="9">
        <v>29750</v>
      </c>
      <c r="D9">
        <f t="shared" ca="1" si="0"/>
        <v>41</v>
      </c>
    </row>
    <row r="10" spans="1:6" x14ac:dyDescent="0.25">
      <c r="A10">
        <v>8</v>
      </c>
      <c r="B10" t="s">
        <v>30</v>
      </c>
      <c r="C10" s="9">
        <v>29061</v>
      </c>
      <c r="D10">
        <f t="shared" ca="1" si="0"/>
        <v>43</v>
      </c>
    </row>
    <row r="11" spans="1:6" x14ac:dyDescent="0.25">
      <c r="A11">
        <v>9</v>
      </c>
      <c r="B11" t="s">
        <v>31</v>
      </c>
      <c r="C11" s="9">
        <v>29823</v>
      </c>
      <c r="D11">
        <f t="shared" ca="1" si="0"/>
        <v>41</v>
      </c>
    </row>
    <row r="12" spans="1:6" x14ac:dyDescent="0.25">
      <c r="A12">
        <v>10</v>
      </c>
      <c r="B12" t="s">
        <v>32</v>
      </c>
      <c r="C12" s="9">
        <v>29427</v>
      </c>
      <c r="D12">
        <f t="shared" ca="1" si="0"/>
        <v>42</v>
      </c>
    </row>
  </sheetData>
  <mergeCells count="1">
    <mergeCell ref="A1:F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Функции Дата-Время</vt:lpstr>
      <vt:lpstr>Лист3</vt:lpstr>
      <vt:lpstr>Лист1!Зарплата</vt:lpstr>
      <vt:lpstr>Налог</vt:lpstr>
      <vt:lpstr>Пенсионный_фонд</vt:lpstr>
      <vt:lpstr>Премия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2022-10-19T18:18:18Z</dcterms:modified>
</cp:coreProperties>
</file>