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20" yWindow="-120" windowWidth="29040" windowHeight="15840" activeTab="5"/>
  </bookViews>
  <sheets>
    <sheet name="Лист1" sheetId="1" r:id="rId1"/>
    <sheet name="Лист2" sheetId="2" r:id="rId2"/>
    <sheet name="Задача1" sheetId="3" r:id="rId3"/>
    <sheet name="Задача2" sheetId="4" r:id="rId4"/>
    <sheet name="Задача3" sheetId="5" r:id="rId5"/>
    <sheet name="Задача4" sheetId="6" r:id="rId6"/>
  </sheets>
  <definedNames>
    <definedName name="Всего">Задача1!$G$8</definedName>
    <definedName name="Зарплата" localSheetId="0">Лист1!$C$4:$C$14</definedName>
    <definedName name="Зарплата" localSheetId="1">Лист2!$C$4:$C$14</definedName>
    <definedName name="Налог">Лист1!$I$4:$I$14</definedName>
    <definedName name="Пенсионный_фонд">Лист1!$G$4:$G$14</definedName>
    <definedName name="Премия">Лист1!$E$4:$E$14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/>
  <c r="D10"/>
  <c r="D6"/>
  <c r="D7"/>
  <c r="D5"/>
  <c r="C6"/>
  <c r="C7"/>
  <c r="C5"/>
  <c r="B9"/>
  <c r="E5" i="5"/>
  <c r="E6"/>
  <c r="E4"/>
  <c r="B24" i="4"/>
  <c r="B23"/>
  <c r="E12"/>
  <c r="E15" s="1"/>
  <c r="C4"/>
  <c r="C5"/>
  <c r="C6"/>
  <c r="C7"/>
  <c r="C8"/>
  <c r="C9"/>
  <c r="C10"/>
  <c r="C11"/>
  <c r="C12"/>
  <c r="E9"/>
  <c r="E6"/>
  <c r="H6" i="3"/>
  <c r="H7"/>
  <c r="H8"/>
  <c r="H5"/>
  <c r="D8"/>
  <c r="E8"/>
  <c r="F8"/>
  <c r="G8"/>
  <c r="B8"/>
  <c r="C8"/>
  <c r="G6"/>
  <c r="G7"/>
  <c r="G5"/>
  <c r="I18" i="2"/>
  <c r="E18"/>
  <c r="D15"/>
  <c r="C15"/>
  <c r="F14"/>
  <c r="G14" s="1"/>
  <c r="G15" s="1"/>
  <c r="E14"/>
  <c r="E15" s="1"/>
  <c r="D13"/>
  <c r="C13"/>
  <c r="F12"/>
  <c r="I12" s="1"/>
  <c r="I13" s="1"/>
  <c r="E12"/>
  <c r="E13" s="1"/>
  <c r="E11"/>
  <c r="D11"/>
  <c r="C11"/>
  <c r="F9"/>
  <c r="G9" s="1"/>
  <c r="G11" s="1"/>
  <c r="E9"/>
  <c r="D8"/>
  <c r="C8"/>
  <c r="F7"/>
  <c r="I7" s="1"/>
  <c r="I8" s="1"/>
  <c r="E7"/>
  <c r="E8" s="1"/>
  <c r="J6"/>
  <c r="I6"/>
  <c r="H6"/>
  <c r="G6"/>
  <c r="F6"/>
  <c r="E6"/>
  <c r="D6"/>
  <c r="C6"/>
  <c r="C18" s="1"/>
  <c r="E5"/>
  <c r="E16" s="1"/>
  <c r="D5"/>
  <c r="D16" s="1"/>
  <c r="C5"/>
  <c r="C16" s="1"/>
  <c r="F4"/>
  <c r="J4" s="1"/>
  <c r="E4"/>
  <c r="E14" i="4" l="1"/>
  <c r="E16"/>
  <c r="J19" i="2"/>
  <c r="J5"/>
  <c r="J20" s="1"/>
  <c r="F15"/>
  <c r="G7"/>
  <c r="G8" s="1"/>
  <c r="F13"/>
  <c r="C20"/>
  <c r="J9"/>
  <c r="J11" s="1"/>
  <c r="H12"/>
  <c r="H13" s="1"/>
  <c r="I4"/>
  <c r="I9"/>
  <c r="I11" s="1"/>
  <c r="G12"/>
  <c r="G13" s="1"/>
  <c r="F18"/>
  <c r="H4"/>
  <c r="J7"/>
  <c r="J8" s="1"/>
  <c r="H9"/>
  <c r="H11" s="1"/>
  <c r="G4"/>
  <c r="H7"/>
  <c r="H8" s="1"/>
  <c r="F5"/>
  <c r="F11"/>
  <c r="J14"/>
  <c r="J15" s="1"/>
  <c r="C19"/>
  <c r="I14"/>
  <c r="I15" s="1"/>
  <c r="F8"/>
  <c r="F16" s="1"/>
  <c r="J12"/>
  <c r="J13" s="1"/>
  <c r="H14"/>
  <c r="H15" s="1"/>
  <c r="D11" i="1"/>
  <c r="D15"/>
  <c r="C15"/>
  <c r="D13"/>
  <c r="C13"/>
  <c r="C11"/>
  <c r="D8"/>
  <c r="C8"/>
  <c r="D6"/>
  <c r="C6"/>
  <c r="D5"/>
  <c r="C5"/>
  <c r="I16" i="2" l="1"/>
  <c r="I5"/>
  <c r="J18"/>
  <c r="H5"/>
  <c r="H16" s="1"/>
  <c r="J16"/>
  <c r="G5"/>
  <c r="G16" s="1"/>
  <c r="G18"/>
  <c r="H18" s="1"/>
  <c r="D16" i="1"/>
  <c r="C16"/>
  <c r="C20"/>
  <c r="C19"/>
  <c r="C18"/>
  <c r="E14"/>
  <c r="E12"/>
  <c r="E9"/>
  <c r="E7"/>
  <c r="E4"/>
  <c r="F14" l="1"/>
  <c r="F15" s="1"/>
  <c r="E15"/>
  <c r="F12"/>
  <c r="F13" s="1"/>
  <c r="E13"/>
  <c r="F9"/>
  <c r="F11" s="1"/>
  <c r="E11"/>
  <c r="F7"/>
  <c r="F8" s="1"/>
  <c r="E8"/>
  <c r="F6"/>
  <c r="E6"/>
  <c r="E5"/>
  <c r="F4"/>
  <c r="I14" l="1"/>
  <c r="I15" s="1"/>
  <c r="G14"/>
  <c r="G15" s="1"/>
  <c r="I12"/>
  <c r="I13" s="1"/>
  <c r="I7"/>
  <c r="I8" s="1"/>
  <c r="E18"/>
  <c r="I9"/>
  <c r="J9" s="1"/>
  <c r="J11" s="1"/>
  <c r="G7"/>
  <c r="G8" s="1"/>
  <c r="G12"/>
  <c r="G9"/>
  <c r="G11" s="1"/>
  <c r="F5"/>
  <c r="F18" s="1"/>
  <c r="G18" s="1"/>
  <c r="H18" s="1"/>
  <c r="E16"/>
  <c r="I11"/>
  <c r="I6"/>
  <c r="H6"/>
  <c r="G4"/>
  <c r="I4"/>
  <c r="H14" l="1"/>
  <c r="H15" s="1"/>
  <c r="J7"/>
  <c r="J8" s="1"/>
  <c r="J14"/>
  <c r="J15" s="1"/>
  <c r="J12"/>
  <c r="J13" s="1"/>
  <c r="F16"/>
  <c r="G6"/>
  <c r="J6"/>
  <c r="H12"/>
  <c r="H13" s="1"/>
  <c r="G13"/>
  <c r="H9"/>
  <c r="H11" s="1"/>
  <c r="H7"/>
  <c r="H8" s="1"/>
  <c r="H4"/>
  <c r="G5"/>
  <c r="G16" s="1"/>
  <c r="J4"/>
  <c r="I5"/>
  <c r="I18" s="1"/>
  <c r="H5" l="1"/>
  <c r="H16" s="1"/>
  <c r="I16"/>
  <c r="J5"/>
  <c r="J16" s="1"/>
  <c r="J18" l="1"/>
  <c r="J19"/>
  <c r="J20"/>
</calcChain>
</file>

<file path=xl/sharedStrings.xml><?xml version="1.0" encoding="utf-8"?>
<sst xmlns="http://schemas.openxmlformats.org/spreadsheetml/2006/main" count="93" uniqueCount="59">
  <si>
    <t>Фамилия</t>
  </si>
  <si>
    <t>Выплатить руб.</t>
  </si>
  <si>
    <t>Иванов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</si>
  <si>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</si>
  <si>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</si>
  <si>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</si>
  <si>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</si>
  <si>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</si>
  <si>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</si>
  <si>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</si>
  <si>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</si>
  <si>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</si>
  <si>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</si>
  <si>
    <t>Пенсионный фонд</t>
  </si>
  <si>
    <t xml:space="preserve">Налогооблагаемая база </t>
  </si>
  <si>
    <t>Макс</t>
  </si>
  <si>
    <t>Сред</t>
  </si>
  <si>
    <t>Иванов Итог</t>
  </si>
  <si>
    <t>Петров Итог</t>
  </si>
  <si>
    <t>Мешков Итог</t>
  </si>
  <si>
    <t>Пирогов Итог</t>
  </si>
  <si>
    <t>Картошкин Итог</t>
  </si>
  <si>
    <t>Матроскин Итог</t>
  </si>
  <si>
    <t>Общий итог</t>
  </si>
  <si>
    <t>Ведомость начисления заработной платы</t>
  </si>
  <si>
    <t>за январь 2011 г.</t>
  </si>
  <si>
    <t>Табельный
 номер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</si>
  <si>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</si>
  <si>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</si>
  <si>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</si>
  <si>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</si>
  <si>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</si>
  <si>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</si>
  <si>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</si>
  <si>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</si>
  <si>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</si>
  <si>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</si>
  <si>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Выручка от продажи компьютеров</t>
  </si>
  <si>
    <t>Сезон 2011 года</t>
  </si>
  <si>
    <t>Годы</t>
  </si>
  <si>
    <t>Номер лотка</t>
  </si>
  <si>
    <t>Ранг</t>
  </si>
  <si>
    <t>Доход</t>
  </si>
  <si>
    <t>Выручка от продажи на лотках</t>
  </si>
  <si>
    <t>Среднегодовой доход</t>
  </si>
  <si>
    <t>Максимальный доход</t>
  </si>
  <si>
    <t>Минимальный доход</t>
  </si>
  <si>
    <t>Городской налог</t>
  </si>
  <si>
    <t>Код города</t>
  </si>
  <si>
    <t>Возраст</t>
  </si>
  <si>
    <t>Налог</t>
  </si>
  <si>
    <t>Иванов И. И.</t>
  </si>
  <si>
    <t>Петров П. П.</t>
  </si>
  <si>
    <t>Сидоров С. С.</t>
  </si>
  <si>
    <t>Анализ объема продаж</t>
  </si>
  <si>
    <t>Фамилия И. О.</t>
  </si>
  <si>
    <t>Объем продаж</t>
  </si>
  <si>
    <t>Отклонение от среднего</t>
  </si>
  <si>
    <t>Квадратное отклонение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</si>
</sst>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#,##0_ ;\-#,##0\ "/>
  </numFmts>
  <fonts count="6">
    <font>
      <sz val="11"/>
      <color theme="1"/>
      <name val="Century Gothic"/>
      <family val="2"/>
      <charset val="204"/>
      <scheme val="minor"/>
    </font>
    <font>
      <sz val="11"/>
      <color theme="1"/>
      <name val="Century Gothic"/>
      <family val="2"/>
      <charset val="204"/>
      <scheme val="minor"/>
    </font>
    <font>
      <b/>
      <sz val="11"/>
      <color theme="1"/>
      <name val="Century Gothic"/>
      <family val="2"/>
      <charset val="204"/>
      <scheme val="minor"/>
    </font>
    <font>
      <b/>
      <sz val="12"/>
      <color theme="1"/>
      <name val="Century Gothic"/>
      <family val="2"/>
      <charset val="204"/>
      <scheme val="minor"/>
    </font>
    <font>
      <sz val="14"/>
      <color theme="8" tint="-0.249977111117893"/>
      <name val="Century Gothic"/>
      <family val="2"/>
      <charset val="204"/>
      <scheme val="minor"/>
    </font>
    <font>
      <sz val="11"/>
      <color theme="5" tint="-0.249977111117893"/>
      <name val="Century Gothic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7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right"/>
    </xf>
    <xf numFmtId="2" fontId="0" fillId="0" borderId="1" xfId="0" applyNumberFormat="1" applyBorder="1"/>
    <xf numFmtId="2" fontId="0" fillId="0" borderId="1" xfId="1" applyNumberFormat="1" applyFont="1" applyBorder="1"/>
    <xf numFmtId="0" fontId="2" fillId="0" borderId="1" xfId="0" applyFont="1" applyBorder="1"/>
    <xf numFmtId="0" fontId="0" fillId="0" borderId="3" xfId="0" applyBorder="1"/>
    <xf numFmtId="164" fontId="0" fillId="0" borderId="3" xfId="1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3" xfId="1" applyNumberFormat="1" applyFont="1" applyBorder="1"/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 wrapText="1"/>
    </xf>
    <xf numFmtId="0" fontId="5" fillId="3" borderId="1" xfId="0" applyFont="1" applyFill="1" applyBorder="1"/>
    <xf numFmtId="164" fontId="5" fillId="3" borderId="1" xfId="1" applyNumberFormat="1" applyFont="1" applyFill="1" applyBorder="1"/>
    <xf numFmtId="2" fontId="5" fillId="3" borderId="1" xfId="0" applyNumberFormat="1" applyFont="1" applyFill="1" applyBorder="1"/>
    <xf numFmtId="2" fontId="5" fillId="3" borderId="1" xfId="1" applyNumberFormat="1" applyFont="1" applyFill="1" applyBorder="1"/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49" fontId="2" fillId="0" borderId="7" xfId="2" applyNumberFormat="1" applyAlignment="1">
      <alignment horizontal="center" vertical="center" wrapText="1"/>
    </xf>
    <xf numFmtId="49" fontId="2" fillId="0" borderId="7" xfId="2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</cellXfs>
  <cellStyles count="3">
    <cellStyle name="Денежный" xfId="1" builtinId="4"/>
    <cellStyle name="Итог" xfId="2" builtinId="25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Совет директоров">
  <a:themeElements>
    <a:clrScheme name="Совет директоров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Совет директоров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овет директоров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1"/>
  <sheetViews>
    <sheetView zoomScale="70" zoomScaleNormal="70" workbookViewId="0">
      <selection sqref="A1:J20"/>
    </sheetView>
  </sheetViews>
  <sheetFormatPr defaultRowHeight="16.5" outlineLevelRow="2"/>
  <cols>
    <col min="1" max="1" width="20.375" customWidth="1"/>
    <col min="2" max="2" width="20.5" customWidth="1"/>
    <col min="3" max="3" width="16.25" style="3" bestFit="1" customWidth="1"/>
    <col min="4" max="4" width="9.375" style="2" customWidth="1"/>
    <col min="5" max="5" width="11.625" style="2" customWidth="1"/>
    <col min="6" max="6" width="13.875" style="2" customWidth="1"/>
    <col min="7" max="7" width="15" style="2" customWidth="1"/>
    <col min="8" max="8" width="14.5" style="2" customWidth="1"/>
    <col min="9" max="9" width="15.5" style="2" customWidth="1"/>
    <col min="10" max="10" width="16.875" style="2" customWidth="1"/>
  </cols>
  <sheetData>
    <row r="1" spans="1:11" ht="19.5" thickBot="1">
      <c r="A1" s="21" t="s">
        <v>24</v>
      </c>
      <c r="B1" s="22"/>
      <c r="C1" s="22"/>
      <c r="D1" s="22"/>
      <c r="E1" s="22"/>
      <c r="F1" s="22"/>
      <c r="G1" s="22"/>
      <c r="H1" s="22"/>
      <c r="I1" s="22"/>
      <c r="J1" s="23"/>
    </row>
    <row r="2" spans="1:11" ht="19.5" thickBot="1">
      <c r="A2" s="21" t="s">
        <v>25</v>
      </c>
      <c r="B2" s="22"/>
      <c r="C2" s="22"/>
      <c r="D2" s="22"/>
      <c r="E2" s="22"/>
      <c r="F2" s="22"/>
      <c r="G2" s="22"/>
      <c r="H2" s="22"/>
      <c r="I2" s="22"/>
      <c r="J2" s="23"/>
    </row>
    <row r="3" spans="1:11" ht="37.5" customHeight="1" thickBot="1">
      <c r="A3" s="14" t="s">
        <v>26</v>
      </c>
      <c r="B3" s="15" t="s">
        <v>0</v>
      </c>
      <c r="C3" s="16" t="s">
        <v>7</v>
      </c>
      <c r="D3" s="14" t="s">
        <v>8</v>
      </c>
      <c r="E3" s="14" t="s">
        <v>5</v>
      </c>
      <c r="F3" s="14" t="s">
        <v>6</v>
      </c>
      <c r="G3" s="14" t="s">
        <v>13</v>
      </c>
      <c r="H3" s="14" t="s">
        <v>14</v>
      </c>
      <c r="I3" s="14" t="s">
        <v>9</v>
      </c>
      <c r="J3" s="14" t="s">
        <v>1</v>
      </c>
      <c r="K3" s="1"/>
    </row>
    <row r="4" spans="1:11" outlineLevel="2">
      <c r="A4" s="10">
        <v>100</v>
      </c>
      <c r="B4" s="10" t="s">
        <v>2</v>
      </c>
      <c r="C4" s="11">
        <v>10000</v>
      </c>
      <c r="D4" s="12">
        <v>12</v>
      </c>
      <c r="E4" s="13">
        <f t="shared" ref="E4:E14" si="0">IF(D4&gt;5,IF(D4&gt;15,Зарплата*0.25,Зарплата*0.2),Зарплата*0.12)</f>
        <v>2000</v>
      </c>
      <c r="F4" s="13">
        <f t="shared" ref="F4:F14" si="1">Зарплата+Премия</f>
        <v>12000</v>
      </c>
      <c r="G4" s="13">
        <f>F4*0.01</f>
        <v>120</v>
      </c>
      <c r="H4" s="13">
        <f t="shared" ref="H4:H14" si="2">F4-Пенсионный_фонд</f>
        <v>11880</v>
      </c>
      <c r="I4" s="13">
        <f>F4*0.15</f>
        <v>1800</v>
      </c>
      <c r="J4" s="13">
        <f t="shared" ref="J4:J14" si="3">F4-Налог</f>
        <v>10200</v>
      </c>
    </row>
    <row r="5" spans="1:11" outlineLevel="1">
      <c r="A5" s="5"/>
      <c r="B5" s="9" t="s">
        <v>17</v>
      </c>
      <c r="C5" s="6">
        <f t="shared" ref="C5:J5" si="4">SUBTOTAL(9,C4:C4)</f>
        <v>10000</v>
      </c>
      <c r="D5" s="7">
        <f t="shared" si="4"/>
        <v>12</v>
      </c>
      <c r="E5" s="8">
        <f t="shared" si="4"/>
        <v>2000</v>
      </c>
      <c r="F5" s="8">
        <f t="shared" si="4"/>
        <v>12000</v>
      </c>
      <c r="G5" s="8">
        <f t="shared" si="4"/>
        <v>120</v>
      </c>
      <c r="H5" s="8">
        <f t="shared" si="4"/>
        <v>11880</v>
      </c>
      <c r="I5" s="8">
        <f t="shared" si="4"/>
        <v>1800</v>
      </c>
      <c r="J5" s="8">
        <f t="shared" si="4"/>
        <v>10200</v>
      </c>
    </row>
    <row r="6" spans="1:11" outlineLevel="1">
      <c r="A6" s="5"/>
      <c r="B6" s="9" t="s">
        <v>18</v>
      </c>
      <c r="C6" s="6" t="e">
        <f>SUBTOTAL(9,#REF!)</f>
        <v>#REF!</v>
      </c>
      <c r="D6" s="7" t="e">
        <f>SUBTOTAL(9,#REF!)</f>
        <v>#REF!</v>
      </c>
      <c r="E6" s="8" t="e">
        <f>SUBTOTAL(9,#REF!)</f>
        <v>#REF!</v>
      </c>
      <c r="F6" s="8" t="e">
        <f>SUBTOTAL(9,#REF!)</f>
        <v>#REF!</v>
      </c>
      <c r="G6" s="8" t="e">
        <f>SUBTOTAL(9,#REF!)</f>
        <v>#REF!</v>
      </c>
      <c r="H6" s="8" t="e">
        <f>SUBTOTAL(9,#REF!)</f>
        <v>#REF!</v>
      </c>
      <c r="I6" s="8" t="e">
        <f>SUBTOTAL(9,#REF!)</f>
        <v>#REF!</v>
      </c>
      <c r="J6" s="8" t="e">
        <f>SUBTOTAL(9,#REF!)</f>
        <v>#REF!</v>
      </c>
    </row>
    <row r="7" spans="1:11" outlineLevel="2">
      <c r="A7" s="5">
        <v>102</v>
      </c>
      <c r="B7" s="5" t="s">
        <v>3</v>
      </c>
      <c r="C7" s="6">
        <v>15000</v>
      </c>
      <c r="D7" s="7">
        <v>3</v>
      </c>
      <c r="E7" s="8">
        <f t="shared" si="0"/>
        <v>1800</v>
      </c>
      <c r="F7" s="8">
        <f t="shared" si="1"/>
        <v>16800</v>
      </c>
      <c r="G7" s="8">
        <f t="shared" ref="G7:G18" si="5">F7*0.01</f>
        <v>168</v>
      </c>
      <c r="H7" s="8">
        <f t="shared" si="2"/>
        <v>16632</v>
      </c>
      <c r="I7" s="8">
        <f t="shared" ref="I7:I14" si="6">F7*0.15</f>
        <v>2520</v>
      </c>
      <c r="J7" s="8">
        <f t="shared" si="3"/>
        <v>14280</v>
      </c>
    </row>
    <row r="8" spans="1:11" outlineLevel="1">
      <c r="A8" s="5"/>
      <c r="B8" s="9" t="s">
        <v>19</v>
      </c>
      <c r="C8" s="6">
        <f t="shared" ref="C8:J8" si="7">SUBTOTAL(9,C7:C7)</f>
        <v>15000</v>
      </c>
      <c r="D8" s="7">
        <f t="shared" si="7"/>
        <v>3</v>
      </c>
      <c r="E8" s="8">
        <f t="shared" si="7"/>
        <v>1800</v>
      </c>
      <c r="F8" s="8">
        <f t="shared" si="7"/>
        <v>16800</v>
      </c>
      <c r="G8" s="8">
        <f t="shared" si="7"/>
        <v>168</v>
      </c>
      <c r="H8" s="8">
        <f t="shared" si="7"/>
        <v>16632</v>
      </c>
      <c r="I8" s="8">
        <f t="shared" si="7"/>
        <v>2520</v>
      </c>
      <c r="J8" s="8">
        <f t="shared" si="7"/>
        <v>14280</v>
      </c>
    </row>
    <row r="9" spans="1:11" outlineLevel="2">
      <c r="A9" s="5">
        <v>103</v>
      </c>
      <c r="B9" s="5" t="s">
        <v>10</v>
      </c>
      <c r="C9" s="6">
        <v>8000</v>
      </c>
      <c r="D9" s="7">
        <v>1</v>
      </c>
      <c r="E9" s="8">
        <f t="shared" si="0"/>
        <v>960</v>
      </c>
      <c r="F9" s="8">
        <f t="shared" si="1"/>
        <v>8960</v>
      </c>
      <c r="G9" s="8">
        <f t="shared" si="5"/>
        <v>89.600000000000009</v>
      </c>
      <c r="H9" s="8">
        <f t="shared" si="2"/>
        <v>8870.4</v>
      </c>
      <c r="I9" s="8">
        <f t="shared" si="6"/>
        <v>1344</v>
      </c>
      <c r="J9" s="8">
        <f t="shared" si="3"/>
        <v>7616</v>
      </c>
    </row>
    <row r="10" spans="1:11" outlineLevel="2">
      <c r="A10" s="5"/>
      <c r="B10" s="5"/>
      <c r="C10" s="6"/>
      <c r="D10" s="7"/>
      <c r="E10" s="8"/>
      <c r="F10" s="8"/>
      <c r="G10" s="8"/>
      <c r="H10" s="8"/>
      <c r="I10" s="8"/>
      <c r="J10" s="8"/>
    </row>
    <row r="11" spans="1:11" outlineLevel="1">
      <c r="A11" s="5"/>
      <c r="B11" s="9" t="s">
        <v>20</v>
      </c>
      <c r="C11" s="6">
        <f t="shared" ref="C11:J11" si="8">SUBTOTAL(9,C9:C9)</f>
        <v>8000</v>
      </c>
      <c r="D11" s="7">
        <f t="shared" si="8"/>
        <v>1</v>
      </c>
      <c r="E11" s="8">
        <f t="shared" si="8"/>
        <v>960</v>
      </c>
      <c r="F11" s="8">
        <f t="shared" si="8"/>
        <v>8960</v>
      </c>
      <c r="G11" s="8">
        <f t="shared" si="8"/>
        <v>89.600000000000009</v>
      </c>
      <c r="H11" s="8">
        <f t="shared" si="8"/>
        <v>8870.4</v>
      </c>
      <c r="I11" s="8">
        <f t="shared" si="8"/>
        <v>1344</v>
      </c>
      <c r="J11" s="8">
        <f t="shared" si="8"/>
        <v>7616</v>
      </c>
    </row>
    <row r="12" spans="1:11" outlineLevel="2">
      <c r="A12" s="5">
        <v>104</v>
      </c>
      <c r="B12" s="5" t="s">
        <v>11</v>
      </c>
      <c r="C12" s="6">
        <v>11500</v>
      </c>
      <c r="D12" s="7">
        <v>10</v>
      </c>
      <c r="E12" s="8">
        <f t="shared" si="0"/>
        <v>2300</v>
      </c>
      <c r="F12" s="8">
        <f t="shared" si="1"/>
        <v>13800</v>
      </c>
      <c r="G12" s="8">
        <f t="shared" si="5"/>
        <v>138</v>
      </c>
      <c r="H12" s="8">
        <f t="shared" si="2"/>
        <v>13662</v>
      </c>
      <c r="I12" s="8">
        <f t="shared" si="6"/>
        <v>2070</v>
      </c>
      <c r="J12" s="8">
        <f t="shared" si="3"/>
        <v>11730</v>
      </c>
    </row>
    <row r="13" spans="1:11" outlineLevel="1">
      <c r="A13" s="5"/>
      <c r="B13" s="9" t="s">
        <v>21</v>
      </c>
      <c r="C13" s="6">
        <f t="shared" ref="C13:J13" si="9">SUBTOTAL(9,C12:C12)</f>
        <v>11500</v>
      </c>
      <c r="D13" s="7">
        <f t="shared" si="9"/>
        <v>10</v>
      </c>
      <c r="E13" s="8">
        <f t="shared" si="9"/>
        <v>2300</v>
      </c>
      <c r="F13" s="8">
        <f t="shared" si="9"/>
        <v>13800</v>
      </c>
      <c r="G13" s="8">
        <f t="shared" si="9"/>
        <v>138</v>
      </c>
      <c r="H13" s="8">
        <f t="shared" si="9"/>
        <v>13662</v>
      </c>
      <c r="I13" s="8">
        <f t="shared" si="9"/>
        <v>2070</v>
      </c>
      <c r="J13" s="8">
        <f t="shared" si="9"/>
        <v>11730</v>
      </c>
    </row>
    <row r="14" spans="1:11" outlineLevel="2">
      <c r="A14" s="5">
        <v>105</v>
      </c>
      <c r="B14" s="5" t="s">
        <v>12</v>
      </c>
      <c r="C14" s="6">
        <v>16700</v>
      </c>
      <c r="D14" s="7">
        <v>5</v>
      </c>
      <c r="E14" s="8">
        <f t="shared" si="0"/>
        <v>2004</v>
      </c>
      <c r="F14" s="8">
        <f t="shared" si="1"/>
        <v>18704</v>
      </c>
      <c r="G14" s="8">
        <f t="shared" si="5"/>
        <v>187.04</v>
      </c>
      <c r="H14" s="8">
        <f t="shared" si="2"/>
        <v>18516.96</v>
      </c>
      <c r="I14" s="8">
        <f t="shared" si="6"/>
        <v>2805.6</v>
      </c>
      <c r="J14" s="8">
        <f t="shared" si="3"/>
        <v>15898.4</v>
      </c>
    </row>
    <row r="15" spans="1:11" outlineLevel="1">
      <c r="A15" s="5"/>
      <c r="B15" s="9" t="s">
        <v>22</v>
      </c>
      <c r="C15" s="6">
        <f t="shared" ref="C15:J15" si="10">SUBTOTAL(9,C14:C14)</f>
        <v>16700</v>
      </c>
      <c r="D15" s="7">
        <f t="shared" si="10"/>
        <v>5</v>
      </c>
      <c r="E15" s="8">
        <f t="shared" si="10"/>
        <v>2004</v>
      </c>
      <c r="F15" s="8">
        <f t="shared" si="10"/>
        <v>18704</v>
      </c>
      <c r="G15" s="8">
        <f t="shared" si="10"/>
        <v>187.04</v>
      </c>
      <c r="H15" s="8">
        <f t="shared" si="10"/>
        <v>18516.96</v>
      </c>
      <c r="I15" s="8">
        <f t="shared" si="10"/>
        <v>2805.6</v>
      </c>
      <c r="J15" s="8">
        <f t="shared" si="10"/>
        <v>15898.4</v>
      </c>
    </row>
    <row r="16" spans="1:11">
      <c r="A16" s="5"/>
      <c r="B16" s="9" t="s">
        <v>23</v>
      </c>
      <c r="C16" s="6">
        <f t="shared" ref="C16:J16" si="11">SUBTOTAL(9,C4:C14)</f>
        <v>61200</v>
      </c>
      <c r="D16" s="7">
        <f t="shared" si="11"/>
        <v>31</v>
      </c>
      <c r="E16" s="8">
        <f t="shared" si="11"/>
        <v>9064</v>
      </c>
      <c r="F16" s="8">
        <f t="shared" si="11"/>
        <v>70264</v>
      </c>
      <c r="G16" s="8">
        <f t="shared" si="11"/>
        <v>702.64</v>
      </c>
      <c r="H16" s="8">
        <f t="shared" si="11"/>
        <v>69561.36</v>
      </c>
      <c r="I16" s="8">
        <f t="shared" si="11"/>
        <v>10539.6</v>
      </c>
      <c r="J16" s="8">
        <f t="shared" si="11"/>
        <v>59724.4</v>
      </c>
    </row>
    <row r="18" spans="2:10">
      <c r="B18" s="17" t="s">
        <v>4</v>
      </c>
      <c r="C18" s="18" t="e">
        <f>SUM(Зарплата)</f>
        <v>#REF!</v>
      </c>
      <c r="D18" s="19"/>
      <c r="E18" s="20" t="e">
        <f>SUM(Премия)</f>
        <v>#REF!</v>
      </c>
      <c r="F18" s="20" t="e">
        <f>SUM(F4:F14)</f>
        <v>#REF!</v>
      </c>
      <c r="G18" s="20" t="e">
        <f t="shared" si="5"/>
        <v>#REF!</v>
      </c>
      <c r="H18" s="20" t="e">
        <f t="shared" ref="H18" si="12">F18-G18</f>
        <v>#REF!</v>
      </c>
      <c r="I18" s="20" t="e">
        <f>SUM(Налог)</f>
        <v>#REF!</v>
      </c>
      <c r="J18" s="20" t="e">
        <f>SUM(J4:J14)</f>
        <v>#REF!</v>
      </c>
    </row>
    <row r="19" spans="2:10">
      <c r="B19" s="17" t="s">
        <v>15</v>
      </c>
      <c r="C19" s="18" t="e">
        <f>MAX(Зарплата)</f>
        <v>#REF!</v>
      </c>
      <c r="E19" s="4"/>
      <c r="F19" s="4"/>
      <c r="G19" s="4"/>
      <c r="H19" s="4"/>
      <c r="I19" s="4"/>
      <c r="J19" s="20" t="e">
        <f>MAX(J4:J14)</f>
        <v>#REF!</v>
      </c>
    </row>
    <row r="20" spans="2:10">
      <c r="B20" s="17" t="s">
        <v>16</v>
      </c>
      <c r="C20" s="18" t="e">
        <f>AVERAGE(Зарплата)</f>
        <v>#REF!</v>
      </c>
      <c r="E20" s="4"/>
      <c r="F20" s="4"/>
      <c r="G20" s="4"/>
      <c r="H20" s="4"/>
      <c r="I20" s="4"/>
      <c r="J20" s="20" t="e">
        <f>AVERAGE(J4:J14)</f>
        <v>#REF!</v>
      </c>
    </row>
    <row r="21" spans="2:10">
      <c r="E21" s="4"/>
      <c r="F21" s="4"/>
      <c r="G21" s="4"/>
      <c r="H21" s="4"/>
      <c r="I21" s="4"/>
      <c r="J21" s="4"/>
    </row>
  </sheetData>
  <mergeCells count="2">
    <mergeCell ref="A1:J1"/>
    <mergeCell ref="A2:J2"/>
  </mergeCells>
  <pageMargins left="1" right="1" top="1" bottom="1" header="0.5" footer="0.5"/>
  <pageSetup paperSize="9" scale="48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zoomScale="85" zoomScaleNormal="85" workbookViewId="0">
      <selection activeCell="K19" sqref="K19"/>
    </sheetView>
  </sheetViews>
  <sheetFormatPr defaultRowHeight="16.5"/>
  <cols>
    <col min="1" max="1" width="9.125" bestFit="1" customWidth="1"/>
    <col min="2" max="2" width="16.75" bestFit="1" customWidth="1"/>
    <col min="3" max="7" width="11.125" bestFit="1" customWidth="1"/>
    <col min="8" max="8" width="12" bestFit="1" customWidth="1"/>
    <col min="9" max="9" width="12.875" bestFit="1" customWidth="1"/>
    <col min="10" max="10" width="11.875" bestFit="1" customWidth="1"/>
  </cols>
  <sheetData>
    <row r="1" spans="1:10" ht="19.5" thickBot="1">
      <c r="A1" s="21" t="s">
        <v>24</v>
      </c>
      <c r="B1" s="22"/>
      <c r="C1" s="22"/>
      <c r="D1" s="22"/>
      <c r="E1" s="22"/>
      <c r="F1" s="22"/>
      <c r="G1" s="22"/>
      <c r="H1" s="22"/>
      <c r="I1" s="22"/>
      <c r="J1" s="23"/>
    </row>
    <row r="2" spans="1:10" ht="19.5" thickBot="1">
      <c r="A2" s="21" t="s">
        <v>25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ht="43.5" thickBot="1">
      <c r="A3" s="24" t="s">
        <v>26</v>
      </c>
      <c r="B3" s="25" t="s">
        <v>0</v>
      </c>
      <c r="C3" s="24" t="s">
        <v>7</v>
      </c>
      <c r="D3" s="24" t="s">
        <v>8</v>
      </c>
      <c r="E3" s="24" t="s">
        <v>5</v>
      </c>
      <c r="F3" s="24" t="s">
        <v>6</v>
      </c>
      <c r="G3" s="24" t="s">
        <v>13</v>
      </c>
      <c r="H3" s="24" t="s">
        <v>14</v>
      </c>
      <c r="I3" s="24" t="s">
        <v>9</v>
      </c>
      <c r="J3" s="24" t="s">
        <v>1</v>
      </c>
    </row>
    <row r="4" spans="1:10" ht="17.25" thickTop="1">
      <c r="A4" s="10">
        <v>100</v>
      </c>
      <c r="B4" s="10" t="s">
        <v>2</v>
      </c>
      <c r="C4" s="11">
        <v>10000</v>
      </c>
      <c r="D4" s="12">
        <v>12</v>
      </c>
      <c r="E4" s="13">
        <f t="shared" ref="E4:E14" si="0">IF(D4&gt;5,IF(D4&gt;15,Зарплата*0.25,Зарплата*0.2),Зарплата*0.12)</f>
        <v>2000</v>
      </c>
      <c r="F4" s="13">
        <f t="shared" ref="F4:F14" si="1">Зарплата+Премия</f>
        <v>12000</v>
      </c>
      <c r="G4" s="13">
        <f>F4*0.01</f>
        <v>120</v>
      </c>
      <c r="H4" s="13">
        <f t="shared" ref="H4:H14" si="2">F4-Пенсионный_фонд</f>
        <v>11880</v>
      </c>
      <c r="I4" s="13">
        <f>F4*0.15</f>
        <v>1800</v>
      </c>
      <c r="J4" s="13">
        <f t="shared" ref="J4:J14" si="3">F4-Налог</f>
        <v>10200</v>
      </c>
    </row>
    <row r="5" spans="1:10">
      <c r="A5" s="5"/>
      <c r="B5" s="9" t="s">
        <v>17</v>
      </c>
      <c r="C5" s="6">
        <f t="shared" ref="C5:J5" si="4">SUBTOTAL(9,C4:C4)</f>
        <v>10000</v>
      </c>
      <c r="D5" s="7">
        <f t="shared" si="4"/>
        <v>12</v>
      </c>
      <c r="E5" s="8">
        <f t="shared" si="4"/>
        <v>2000</v>
      </c>
      <c r="F5" s="8">
        <f t="shared" si="4"/>
        <v>12000</v>
      </c>
      <c r="G5" s="8">
        <f t="shared" si="4"/>
        <v>120</v>
      </c>
      <c r="H5" s="8">
        <f t="shared" si="4"/>
        <v>11880</v>
      </c>
      <c r="I5" s="8">
        <f t="shared" si="4"/>
        <v>1800</v>
      </c>
      <c r="J5" s="8">
        <f t="shared" si="4"/>
        <v>10200</v>
      </c>
    </row>
    <row r="6" spans="1:10">
      <c r="A6" s="5"/>
      <c r="B6" s="9" t="s">
        <v>18</v>
      </c>
      <c r="C6" s="6" t="e">
        <f>SUBTOTAL(9,#REF!)</f>
        <v>#REF!</v>
      </c>
      <c r="D6" s="7" t="e">
        <f>SUBTOTAL(9,#REF!)</f>
        <v>#REF!</v>
      </c>
      <c r="E6" s="8" t="e">
        <f>SUBTOTAL(9,#REF!)</f>
        <v>#REF!</v>
      </c>
      <c r="F6" s="8" t="e">
        <f>SUBTOTAL(9,#REF!)</f>
        <v>#REF!</v>
      </c>
      <c r="G6" s="8" t="e">
        <f>SUBTOTAL(9,#REF!)</f>
        <v>#REF!</v>
      </c>
      <c r="H6" s="8" t="e">
        <f>SUBTOTAL(9,#REF!)</f>
        <v>#REF!</v>
      </c>
      <c r="I6" s="8" t="e">
        <f>SUBTOTAL(9,#REF!)</f>
        <v>#REF!</v>
      </c>
      <c r="J6" s="8" t="e">
        <f>SUBTOTAL(9,#REF!)</f>
        <v>#REF!</v>
      </c>
    </row>
    <row r="7" spans="1:10">
      <c r="A7" s="5">
        <v>102</v>
      </c>
      <c r="B7" s="5" t="s">
        <v>3</v>
      </c>
      <c r="C7" s="6">
        <v>15000</v>
      </c>
      <c r="D7" s="7">
        <v>3</v>
      </c>
      <c r="E7" s="8">
        <f t="shared" si="0"/>
        <v>1800</v>
      </c>
      <c r="F7" s="8">
        <f t="shared" si="1"/>
        <v>16800</v>
      </c>
      <c r="G7" s="8">
        <f t="shared" ref="G7:G18" si="5">F7*0.01</f>
        <v>168</v>
      </c>
      <c r="H7" s="8">
        <f t="shared" si="2"/>
        <v>16632</v>
      </c>
      <c r="I7" s="8">
        <f t="shared" ref="I7:I14" si="6">F7*0.15</f>
        <v>2520</v>
      </c>
      <c r="J7" s="8">
        <f t="shared" si="3"/>
        <v>14280</v>
      </c>
    </row>
    <row r="8" spans="1:10">
      <c r="A8" s="5"/>
      <c r="B8" s="9" t="s">
        <v>19</v>
      </c>
      <c r="C8" s="6">
        <f t="shared" ref="C8:J8" si="7">SUBTOTAL(9,C7:C7)</f>
        <v>15000</v>
      </c>
      <c r="D8" s="7">
        <f t="shared" si="7"/>
        <v>3</v>
      </c>
      <c r="E8" s="8">
        <f t="shared" si="7"/>
        <v>1800</v>
      </c>
      <c r="F8" s="8">
        <f t="shared" si="7"/>
        <v>16800</v>
      </c>
      <c r="G8" s="8">
        <f t="shared" si="7"/>
        <v>168</v>
      </c>
      <c r="H8" s="8">
        <f t="shared" si="7"/>
        <v>16632</v>
      </c>
      <c r="I8" s="8">
        <f t="shared" si="7"/>
        <v>2520</v>
      </c>
      <c r="J8" s="8">
        <f t="shared" si="7"/>
        <v>14280</v>
      </c>
    </row>
    <row r="9" spans="1:10">
      <c r="A9" s="5">
        <v>103</v>
      </c>
      <c r="B9" s="5" t="s">
        <v>10</v>
      </c>
      <c r="C9" s="6">
        <v>8000</v>
      </c>
      <c r="D9" s="7">
        <v>1</v>
      </c>
      <c r="E9" s="8">
        <f t="shared" si="0"/>
        <v>960</v>
      </c>
      <c r="F9" s="8">
        <f t="shared" si="1"/>
        <v>8960</v>
      </c>
      <c r="G9" s="8">
        <f t="shared" si="5"/>
        <v>89.600000000000009</v>
      </c>
      <c r="H9" s="8">
        <f t="shared" si="2"/>
        <v>8870.4</v>
      </c>
      <c r="I9" s="8">
        <f t="shared" si="6"/>
        <v>1344</v>
      </c>
      <c r="J9" s="8">
        <f t="shared" si="3"/>
        <v>7616</v>
      </c>
    </row>
    <row r="10" spans="1:10">
      <c r="A10" s="5"/>
      <c r="B10" s="5"/>
      <c r="C10" s="6"/>
      <c r="D10" s="7"/>
      <c r="E10" s="8"/>
      <c r="F10" s="8"/>
      <c r="G10" s="8"/>
      <c r="H10" s="8"/>
      <c r="I10" s="8"/>
      <c r="J10" s="8"/>
    </row>
    <row r="11" spans="1:10">
      <c r="A11" s="5"/>
      <c r="B11" s="9" t="s">
        <v>20</v>
      </c>
      <c r="C11" s="6">
        <f t="shared" ref="C11:J11" si="8">SUBTOTAL(9,C9:C9)</f>
        <v>8000</v>
      </c>
      <c r="D11" s="7">
        <f t="shared" si="8"/>
        <v>1</v>
      </c>
      <c r="E11" s="8">
        <f t="shared" si="8"/>
        <v>960</v>
      </c>
      <c r="F11" s="8">
        <f t="shared" si="8"/>
        <v>8960</v>
      </c>
      <c r="G11" s="8">
        <f t="shared" si="8"/>
        <v>89.600000000000009</v>
      </c>
      <c r="H11" s="8">
        <f t="shared" si="8"/>
        <v>8870.4</v>
      </c>
      <c r="I11" s="8">
        <f t="shared" si="8"/>
        <v>1344</v>
      </c>
      <c r="J11" s="8">
        <f t="shared" si="8"/>
        <v>7616</v>
      </c>
    </row>
    <row r="12" spans="1:10">
      <c r="A12" s="5">
        <v>104</v>
      </c>
      <c r="B12" s="5" t="s">
        <v>11</v>
      </c>
      <c r="C12" s="6">
        <v>11500</v>
      </c>
      <c r="D12" s="7">
        <v>10</v>
      </c>
      <c r="E12" s="8">
        <f t="shared" si="0"/>
        <v>2300</v>
      </c>
      <c r="F12" s="8">
        <f t="shared" si="1"/>
        <v>13800</v>
      </c>
      <c r="G12" s="8">
        <f t="shared" si="5"/>
        <v>138</v>
      </c>
      <c r="H12" s="8">
        <f t="shared" si="2"/>
        <v>13662</v>
      </c>
      <c r="I12" s="8">
        <f t="shared" si="6"/>
        <v>2070</v>
      </c>
      <c r="J12" s="8">
        <f t="shared" si="3"/>
        <v>11730</v>
      </c>
    </row>
    <row r="13" spans="1:10">
      <c r="A13" s="5"/>
      <c r="B13" s="9" t="s">
        <v>21</v>
      </c>
      <c r="C13" s="6">
        <f t="shared" ref="C13:J13" si="9">SUBTOTAL(9,C12:C12)</f>
        <v>11500</v>
      </c>
      <c r="D13" s="7">
        <f t="shared" si="9"/>
        <v>10</v>
      </c>
      <c r="E13" s="8">
        <f t="shared" si="9"/>
        <v>2300</v>
      </c>
      <c r="F13" s="8">
        <f t="shared" si="9"/>
        <v>13800</v>
      </c>
      <c r="G13" s="8">
        <f t="shared" si="9"/>
        <v>138</v>
      </c>
      <c r="H13" s="8">
        <f t="shared" si="9"/>
        <v>13662</v>
      </c>
      <c r="I13" s="8">
        <f t="shared" si="9"/>
        <v>2070</v>
      </c>
      <c r="J13" s="8">
        <f t="shared" si="9"/>
        <v>11730</v>
      </c>
    </row>
    <row r="14" spans="1:10">
      <c r="A14" s="5">
        <v>105</v>
      </c>
      <c r="B14" s="5" t="s">
        <v>12</v>
      </c>
      <c r="C14" s="6">
        <v>16700</v>
      </c>
      <c r="D14" s="7">
        <v>5</v>
      </c>
      <c r="E14" s="8">
        <f t="shared" si="0"/>
        <v>2004</v>
      </c>
      <c r="F14" s="8">
        <f t="shared" si="1"/>
        <v>18704</v>
      </c>
      <c r="G14" s="8">
        <f t="shared" si="5"/>
        <v>187.04</v>
      </c>
      <c r="H14" s="8">
        <f t="shared" si="2"/>
        <v>18516.96</v>
      </c>
      <c r="I14" s="8">
        <f t="shared" si="6"/>
        <v>2805.6</v>
      </c>
      <c r="J14" s="8">
        <f t="shared" si="3"/>
        <v>15898.4</v>
      </c>
    </row>
    <row r="15" spans="1:10">
      <c r="A15" s="5"/>
      <c r="B15" s="9" t="s">
        <v>22</v>
      </c>
      <c r="C15" s="6">
        <f t="shared" ref="C15:J15" si="10">SUBTOTAL(9,C14:C14)</f>
        <v>16700</v>
      </c>
      <c r="D15" s="7">
        <f t="shared" si="10"/>
        <v>5</v>
      </c>
      <c r="E15" s="8">
        <f t="shared" si="10"/>
        <v>2004</v>
      </c>
      <c r="F15" s="8">
        <f t="shared" si="10"/>
        <v>18704</v>
      </c>
      <c r="G15" s="8">
        <f t="shared" si="10"/>
        <v>187.04</v>
      </c>
      <c r="H15" s="8">
        <f t="shared" si="10"/>
        <v>18516.96</v>
      </c>
      <c r="I15" s="8">
        <f t="shared" si="10"/>
        <v>2805.6</v>
      </c>
      <c r="J15" s="8">
        <f t="shared" si="10"/>
        <v>15898.4</v>
      </c>
    </row>
    <row r="16" spans="1:10">
      <c r="A16" s="5"/>
      <c r="B16" s="9" t="s">
        <v>23</v>
      </c>
      <c r="C16" s="6">
        <f t="shared" ref="C16:J16" si="11">SUBTOTAL(9,C4:C14)</f>
        <v>61200</v>
      </c>
      <c r="D16" s="7">
        <f t="shared" si="11"/>
        <v>31</v>
      </c>
      <c r="E16" s="8">
        <f t="shared" si="11"/>
        <v>9064</v>
      </c>
      <c r="F16" s="8">
        <f t="shared" si="11"/>
        <v>70264</v>
      </c>
      <c r="G16" s="8">
        <f t="shared" si="11"/>
        <v>702.64</v>
      </c>
      <c r="H16" s="8">
        <f t="shared" si="11"/>
        <v>69561.36</v>
      </c>
      <c r="I16" s="8">
        <f t="shared" si="11"/>
        <v>10539.6</v>
      </c>
      <c r="J16" s="8">
        <f t="shared" si="11"/>
        <v>59724.4</v>
      </c>
    </row>
    <row r="17" spans="2:10">
      <c r="C17" s="3"/>
      <c r="D17" s="2"/>
      <c r="E17" s="2"/>
      <c r="F17" s="2"/>
      <c r="G17" s="2"/>
      <c r="H17" s="2"/>
      <c r="I17" s="2"/>
      <c r="J17" s="2"/>
    </row>
    <row r="18" spans="2:10">
      <c r="B18" s="17" t="s">
        <v>4</v>
      </c>
      <c r="C18" s="18" t="e">
        <f>SUM(Зарплата)</f>
        <v>#REF!</v>
      </c>
      <c r="D18" s="19"/>
      <c r="E18" s="20" t="e">
        <f>SUM(Премия)</f>
        <v>#REF!</v>
      </c>
      <c r="F18" s="20" t="e">
        <f>SUM(F4:F14)</f>
        <v>#REF!</v>
      </c>
      <c r="G18" s="20" t="e">
        <f t="shared" si="5"/>
        <v>#REF!</v>
      </c>
      <c r="H18" s="20" t="e">
        <f t="shared" ref="H18" si="12">F18-G18</f>
        <v>#REF!</v>
      </c>
      <c r="I18" s="20" t="e">
        <f>SUM(Налог)</f>
        <v>#REF!</v>
      </c>
      <c r="J18" s="20" t="e">
        <f>SUM(J4:J14)</f>
        <v>#REF!</v>
      </c>
    </row>
    <row r="19" spans="2:10">
      <c r="B19" s="17" t="s">
        <v>15</v>
      </c>
      <c r="C19" s="18" t="e">
        <f>MAX(Зарплата)</f>
        <v>#REF!</v>
      </c>
      <c r="D19" s="2"/>
      <c r="E19" s="4"/>
      <c r="F19" s="4"/>
      <c r="G19" s="4"/>
      <c r="H19" s="4"/>
      <c r="I19" s="4"/>
      <c r="J19" s="20" t="e">
        <f>MAX(J4:J14)</f>
        <v>#REF!</v>
      </c>
    </row>
    <row r="20" spans="2:10">
      <c r="B20" s="17" t="s">
        <v>16</v>
      </c>
      <c r="C20" s="18" t="e">
        <f>AVERAGE(Зарплата)</f>
        <v>#REF!</v>
      </c>
      <c r="D20" s="2"/>
      <c r="E20" s="4"/>
      <c r="F20" s="4"/>
      <c r="G20" s="4"/>
      <c r="H20" s="4"/>
      <c r="I20" s="4"/>
      <c r="J20" s="20" t="e">
        <f>AVERAGE(J4:J14)</f>
        <v>#REF!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8" sqref="G8"/>
    </sheetView>
  </sheetViews>
  <sheetFormatPr defaultRowHeight="16.5"/>
  <cols>
    <col min="6" max="6" width="9.5" bestFit="1" customWidth="1"/>
  </cols>
  <sheetData>
    <row r="1" spans="1:8">
      <c r="A1" s="26" t="s">
        <v>37</v>
      </c>
      <c r="B1" s="26"/>
      <c r="C1" s="26"/>
      <c r="D1" s="26"/>
      <c r="E1" s="26"/>
      <c r="F1" s="26"/>
      <c r="G1" s="26"/>
      <c r="H1" s="26"/>
    </row>
    <row r="2" spans="1:8">
      <c r="A2" s="26" t="s">
        <v>38</v>
      </c>
      <c r="B2" s="26"/>
    </row>
    <row r="4" spans="1:8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</row>
    <row r="5" spans="1:8">
      <c r="A5" t="s">
        <v>34</v>
      </c>
      <c r="B5">
        <v>1050</v>
      </c>
      <c r="C5">
        <v>2100</v>
      </c>
      <c r="D5">
        <v>4250</v>
      </c>
      <c r="E5">
        <v>1367</v>
      </c>
      <c r="F5">
        <v>1967</v>
      </c>
      <c r="G5">
        <f>SUM(B5:F5)</f>
        <v>10734</v>
      </c>
      <c r="H5" s="27">
        <f>G5/Всего</f>
        <v>3.7591404477068331E-2</v>
      </c>
    </row>
    <row r="6" spans="1:8">
      <c r="A6" t="s">
        <v>35</v>
      </c>
      <c r="B6">
        <v>3510</v>
      </c>
      <c r="C6">
        <v>6534</v>
      </c>
      <c r="D6">
        <v>13456</v>
      </c>
      <c r="E6">
        <v>11654</v>
      </c>
      <c r="F6">
        <v>2356</v>
      </c>
      <c r="G6">
        <f t="shared" ref="G6:G7" si="0">SUM(B6:F6)</f>
        <v>37510</v>
      </c>
      <c r="H6" s="27">
        <f>G6/Всего</f>
        <v>0.13136329252234333</v>
      </c>
    </row>
    <row r="7" spans="1:8">
      <c r="A7" t="s">
        <v>36</v>
      </c>
      <c r="B7">
        <v>21000</v>
      </c>
      <c r="C7">
        <v>37800</v>
      </c>
      <c r="D7">
        <v>87900</v>
      </c>
      <c r="E7">
        <v>75400</v>
      </c>
      <c r="F7">
        <v>15200</v>
      </c>
      <c r="G7">
        <f t="shared" si="0"/>
        <v>237300</v>
      </c>
      <c r="H7" s="27">
        <f>G7/Всего</f>
        <v>0.83104530300058832</v>
      </c>
    </row>
    <row r="8" spans="1:8">
      <c r="A8" t="s">
        <v>4</v>
      </c>
      <c r="B8">
        <f>SUM(B5:B7)</f>
        <v>25560</v>
      </c>
      <c r="C8">
        <f>SUM(C5:C7)</f>
        <v>46434</v>
      </c>
      <c r="D8">
        <f t="shared" ref="D8:G8" si="1">SUM(D5:D7)</f>
        <v>105606</v>
      </c>
      <c r="E8">
        <f t="shared" si="1"/>
        <v>88421</v>
      </c>
      <c r="F8">
        <f t="shared" si="1"/>
        <v>19523</v>
      </c>
      <c r="G8">
        <f t="shared" si="1"/>
        <v>285544</v>
      </c>
      <c r="H8" s="27">
        <f>G8/Всего</f>
        <v>1</v>
      </c>
    </row>
  </sheetData>
  <mergeCells count="2">
    <mergeCell ref="A1:H1"/>
    <mergeCell ref="A2:B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23" sqref="B23:B24"/>
    </sheetView>
  </sheetViews>
  <sheetFormatPr defaultRowHeight="16.5"/>
  <cols>
    <col min="2" max="2" width="13.375" bestFit="1" customWidth="1"/>
    <col min="3" max="3" width="7.625" customWidth="1"/>
    <col min="4" max="4" width="9.375" customWidth="1"/>
  </cols>
  <sheetData>
    <row r="1" spans="1:5">
      <c r="A1" s="26" t="s">
        <v>43</v>
      </c>
      <c r="B1" s="26"/>
      <c r="C1" s="26"/>
      <c r="D1" s="26"/>
      <c r="E1" s="26"/>
    </row>
    <row r="3" spans="1:5">
      <c r="A3" t="s">
        <v>39</v>
      </c>
      <c r="B3" t="s">
        <v>40</v>
      </c>
      <c r="C3" t="s">
        <v>41</v>
      </c>
      <c r="D3" t="s">
        <v>42</v>
      </c>
      <c r="E3" t="s">
        <v>4</v>
      </c>
    </row>
    <row r="4" spans="1:5">
      <c r="A4">
        <v>2008</v>
      </c>
      <c r="B4">
        <v>1</v>
      </c>
      <c r="C4">
        <f>RANK($D4,$D$4:$D$12)</f>
        <v>2</v>
      </c>
      <c r="D4">
        <v>54600</v>
      </c>
    </row>
    <row r="5" spans="1:5">
      <c r="B5">
        <v>2</v>
      </c>
      <c r="C5">
        <f t="shared" ref="C5:C12" si="0">RANK($D5,$D$4:$D$12)</f>
        <v>1</v>
      </c>
      <c r="D5">
        <v>68453</v>
      </c>
    </row>
    <row r="6" spans="1:5">
      <c r="B6">
        <v>3</v>
      </c>
      <c r="C6">
        <f t="shared" si="0"/>
        <v>3</v>
      </c>
      <c r="D6">
        <v>52748</v>
      </c>
      <c r="E6">
        <f>SUM(D4:D6)</f>
        <v>175801</v>
      </c>
    </row>
    <row r="7" spans="1:5">
      <c r="A7">
        <v>2009</v>
      </c>
      <c r="B7">
        <v>1</v>
      </c>
      <c r="C7">
        <f t="shared" si="0"/>
        <v>5</v>
      </c>
      <c r="D7">
        <v>45903</v>
      </c>
    </row>
    <row r="8" spans="1:5">
      <c r="B8">
        <v>2</v>
      </c>
      <c r="C8">
        <f t="shared" si="0"/>
        <v>4</v>
      </c>
      <c r="D8">
        <v>50456</v>
      </c>
    </row>
    <row r="9" spans="1:5">
      <c r="B9">
        <v>3</v>
      </c>
      <c r="C9">
        <f t="shared" si="0"/>
        <v>6</v>
      </c>
      <c r="D9">
        <v>36914</v>
      </c>
      <c r="E9">
        <f>SUM(D7:D9)</f>
        <v>133273</v>
      </c>
    </row>
    <row r="10" spans="1:5">
      <c r="A10">
        <v>2010</v>
      </c>
      <c r="B10">
        <v>1</v>
      </c>
      <c r="C10">
        <f t="shared" si="0"/>
        <v>7</v>
      </c>
      <c r="D10">
        <v>34109</v>
      </c>
    </row>
    <row r="11" spans="1:5">
      <c r="B11">
        <v>2</v>
      </c>
      <c r="C11">
        <f t="shared" si="0"/>
        <v>9</v>
      </c>
      <c r="D11">
        <v>31745</v>
      </c>
    </row>
    <row r="12" spans="1:5">
      <c r="B12">
        <v>3</v>
      </c>
      <c r="C12">
        <f t="shared" si="0"/>
        <v>8</v>
      </c>
      <c r="D12">
        <v>33584</v>
      </c>
      <c r="E12">
        <f>SUM(D10:D12)</f>
        <v>99438</v>
      </c>
    </row>
    <row r="14" spans="1:5">
      <c r="A14" s="26" t="s">
        <v>44</v>
      </c>
      <c r="B14" s="26"/>
      <c r="E14">
        <f>AVERAGE(E6,E9,E12)</f>
        <v>136170.66666666666</v>
      </c>
    </row>
    <row r="15" spans="1:5">
      <c r="A15" s="26" t="s">
        <v>45</v>
      </c>
      <c r="B15" s="26"/>
      <c r="E15">
        <f>MAX(E6,E9,E12)</f>
        <v>175801</v>
      </c>
    </row>
    <row r="16" spans="1:5">
      <c r="A16" s="26" t="s">
        <v>46</v>
      </c>
      <c r="B16" s="26"/>
      <c r="E16">
        <f>MIN(E12,E9,E6)</f>
        <v>99438</v>
      </c>
    </row>
    <row r="20" spans="2:3">
      <c r="B20">
        <v>99438</v>
      </c>
      <c r="C20">
        <v>2008</v>
      </c>
    </row>
    <row r="21" spans="2:3">
      <c r="B21">
        <v>133273</v>
      </c>
      <c r="C21">
        <v>2009</v>
      </c>
    </row>
    <row r="22" spans="2:3">
      <c r="B22">
        <v>175801</v>
      </c>
      <c r="C22">
        <v>2010</v>
      </c>
    </row>
    <row r="23" spans="2:3">
      <c r="B23" s="28">
        <f>TREND(B20:B22,C20:C22,C22)</f>
        <v>174352.16666667163</v>
      </c>
    </row>
    <row r="24" spans="2:3">
      <c r="B24" s="28">
        <f>TREND(B20:B22,C20:C22,C22)</f>
        <v>174352.16666667163</v>
      </c>
    </row>
  </sheetData>
  <mergeCells count="4">
    <mergeCell ref="A1:E1"/>
    <mergeCell ref="A14:B14"/>
    <mergeCell ref="A15:B15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4" sqref="A4:A6"/>
    </sheetView>
  </sheetViews>
  <sheetFormatPr defaultRowHeight="16.5"/>
  <cols>
    <col min="1" max="1" width="14.375" bestFit="1" customWidth="1"/>
    <col min="2" max="2" width="11.625" bestFit="1" customWidth="1"/>
    <col min="3" max="3" width="8.5" bestFit="1" customWidth="1"/>
    <col min="4" max="4" width="7.75" customWidth="1"/>
    <col min="5" max="5" width="7.125" customWidth="1"/>
  </cols>
  <sheetData>
    <row r="1" spans="1:5">
      <c r="A1" s="26" t="s">
        <v>47</v>
      </c>
      <c r="B1" s="26"/>
      <c r="C1" s="26"/>
      <c r="D1" s="26"/>
      <c r="E1" s="26"/>
    </row>
    <row r="3" spans="1:5">
      <c r="A3" t="s">
        <v>0</v>
      </c>
      <c r="B3" t="s">
        <v>48</v>
      </c>
      <c r="C3" t="s">
        <v>49</v>
      </c>
      <c r="D3" t="s">
        <v>42</v>
      </c>
      <c r="E3" t="s">
        <v>50</v>
      </c>
    </row>
    <row r="4" spans="1:5">
      <c r="A4" t="s">
        <v>51</v>
      </c>
      <c r="B4">
        <v>10</v>
      </c>
      <c r="C4">
        <v>25</v>
      </c>
      <c r="D4">
        <v>14500</v>
      </c>
      <c r="E4">
        <f>IF(AND(B4=10, C4&gt;18), D4 * 0.1,0)</f>
        <v>1450</v>
      </c>
    </row>
    <row r="5" spans="1:5">
      <c r="A5" t="s">
        <v>52</v>
      </c>
      <c r="B5">
        <v>12</v>
      </c>
      <c r="C5">
        <v>18</v>
      </c>
      <c r="D5">
        <v>7350</v>
      </c>
      <c r="E5">
        <f t="shared" ref="E5:E6" si="0">IF(AND(B5=10, C5&gt;18), D5 * 0.1,0)</f>
        <v>0</v>
      </c>
    </row>
    <row r="6" spans="1:5">
      <c r="A6" t="s">
        <v>53</v>
      </c>
      <c r="B6">
        <v>10</v>
      </c>
      <c r="C6">
        <v>16</v>
      </c>
      <c r="D6">
        <v>5000</v>
      </c>
      <c r="E6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11" sqref="D11"/>
    </sheetView>
  </sheetViews>
  <sheetFormatPr defaultRowHeight="16.5"/>
  <cols>
    <col min="1" max="1" width="14.625" bestFit="1" customWidth="1"/>
    <col min="2" max="2" width="15.625" bestFit="1" customWidth="1"/>
    <col min="3" max="3" width="12.5" bestFit="1" customWidth="1"/>
    <col min="4" max="4" width="12.125" bestFit="1" customWidth="1"/>
  </cols>
  <sheetData>
    <row r="1" spans="1:4">
      <c r="A1" s="26" t="s">
        <v>54</v>
      </c>
      <c r="B1" s="26"/>
      <c r="C1" s="26"/>
      <c r="D1" s="26"/>
    </row>
    <row r="3" spans="1:4" ht="33">
      <c r="A3" s="1" t="s">
        <v>55</v>
      </c>
      <c r="B3" s="1" t="s">
        <v>56</v>
      </c>
      <c r="C3" s="29" t="s">
        <v>57</v>
      </c>
      <c r="D3" s="29" t="s">
        <v>58</v>
      </c>
    </row>
    <row r="5" spans="1:4">
      <c r="A5" t="s">
        <v>51</v>
      </c>
      <c r="B5">
        <v>4700</v>
      </c>
      <c r="C5">
        <f>ABS(B5-$B$9)</f>
        <v>13</v>
      </c>
      <c r="D5">
        <f>POWER(C5,2)</f>
        <v>169</v>
      </c>
    </row>
    <row r="6" spans="1:4">
      <c r="A6" t="s">
        <v>52</v>
      </c>
      <c r="B6">
        <v>3567</v>
      </c>
      <c r="C6">
        <f t="shared" ref="C6:C7" si="0">ABS(B6-$B$9)</f>
        <v>1146</v>
      </c>
      <c r="D6">
        <f t="shared" ref="D6:D7" si="1">POWER(C6,2)</f>
        <v>1313316</v>
      </c>
    </row>
    <row r="7" spans="1:4">
      <c r="A7" t="s">
        <v>53</v>
      </c>
      <c r="B7">
        <v>5873</v>
      </c>
      <c r="C7">
        <f t="shared" si="0"/>
        <v>1160</v>
      </c>
      <c r="D7">
        <f t="shared" si="1"/>
        <v>1345600</v>
      </c>
    </row>
    <row r="9" spans="1:4">
      <c r="B9">
        <f>ROUND(AVERAGE(B5:B7),0)</f>
        <v>4713</v>
      </c>
    </row>
    <row r="10" spans="1:4">
      <c r="D10">
        <f>VARP(B5:B7)</f>
        <v>886361.5555555555</v>
      </c>
    </row>
    <row r="11" spans="1:4">
      <c r="D11">
        <f>STDEVP(B5:B7)</f>
        <v>941.46776660465412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Лист1</vt:lpstr>
      <vt:lpstr>Лист2</vt:lpstr>
      <vt:lpstr>Задача1</vt:lpstr>
      <vt:lpstr>Задача2</vt:lpstr>
      <vt:lpstr>Задача3</vt:lpstr>
      <vt:lpstr>Задача4</vt:lpstr>
      <vt:lpstr>Всего</vt:lpstr>
      <vt:lpstr>Лист1!Зарплата</vt:lpstr>
      <vt:lpstr>Лист2!Зарплата</vt:lpstr>
      <vt:lpstr>Налог</vt:lpstr>
      <vt:lpstr>Пенсионный_фонд</vt:lpstr>
      <vt:lpstr>Премия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2022-10-19T17:22:28Z</dcterms:modified>
</cp:coreProperties>
</file>